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rozpoctar.4roads" reservationPassword="0"/>
  <workbookPr/>
  <bookViews>
    <workbookView xWindow="240" yWindow="120" windowWidth="14940" windowHeight="9225" activeTab="0"/>
  </bookViews>
  <sheets>
    <sheet name="Rekapitulace" sheetId="1" r:id="rId1"/>
    <sheet name="SO 000" sheetId="2" r:id="rId2"/>
    <sheet name="SO 020" sheetId="3" r:id="rId3"/>
    <sheet name="SO 134" sheetId="4" r:id="rId4"/>
    <sheet name="SO 431" sheetId="5" r:id="rId5"/>
  </sheets>
  <definedNames/>
  <calcPr/>
  <webPublishing/>
</workbook>
</file>

<file path=xl/sharedStrings.xml><?xml version="1.0" encoding="utf-8"?>
<sst xmlns="http://schemas.openxmlformats.org/spreadsheetml/2006/main" count="1172" uniqueCount="360">
  <si>
    <t>Firma: 4roads s.r.o.</t>
  </si>
  <si>
    <t>Rekapitulace ceny</t>
  </si>
  <si>
    <t>Stavba: 1225624 - Úprava bezmotorové komunikace A2 v úseku Breitfeldova – Negrelliho viadukt</t>
  </si>
  <si>
    <t>Varianta: ZŘ - Základní řešení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</si>
  <si>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</si>
  <si>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</si>
  <si>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</si>
  <si>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</si>
  <si>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</si>
  <si>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</si>
  <si>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</si>
  <si>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ASPE10</t>
  </si>
  <si>
    <t>S</t>
  </si>
  <si>
    <t>Soupis prací objektu</t>
  </si>
  <si>
    <t xml:space="preserve">Stavba: </t>
  </si>
  <si>
    <t>1225624</t>
  </si>
  <si>
    <t>Úprava bezmotorové komunikace A2 v úseku Breitfeldova – Negrelliho viadukt</t>
  </si>
  <si>
    <t>O</t>
  </si>
  <si>
    <t>Rozpočet:</t>
  </si>
  <si>
    <t>0,00</t>
  </si>
  <si>
    <t>15,00</t>
  </si>
  <si>
    <t>21,00</t>
  </si>
  <si>
    <t>3</t>
  </si>
  <si>
    <t>2</t>
  </si>
  <si>
    <t>SO 000</t>
  </si>
  <si>
    <t>VON Vedlejší a ostatní náklady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</si>
  <si>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</si>
  <si>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</si>
  <si>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</si>
  <si>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</si>
  <si>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</si>
  <si>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</si>
  <si>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</si>
  <si>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</si>
  <si>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</si>
  <si>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</si>
  <si>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</si>
  <si>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</si>
  <si>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</si>
  <si>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</si>
  <si>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</si>
  <si>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</si>
  <si>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</si>
  <si>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</si>
  <si>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</si>
  <si>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</si>
  <si>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02620</t>
  </si>
  <si>
    <t/>
  </si>
  <si>
    <t>ZKOUŠENÍ KONSTRUKCÍ A PRACÍ NEZÁVISLOU ZKUŠEBNOU</t>
  </si>
  <si>
    <t>KPL</t>
  </si>
  <si>
    <t>PP</t>
  </si>
  <si>
    <t>VV</t>
  </si>
  <si>
    <t>02720</t>
  </si>
  <si>
    <t>POMOC PRÁCE ZŘÍZ NEBO ZAJIŠŤ REGULACI A OCHRANU DOPRAVY</t>
  </si>
  <si>
    <t>Položka zahrnuje kompletní dopravně-inženýrská opatření po celou dobu stavby dle projektové dokumentace a aktuálních požadavků na provedení díla.</t>
  </si>
  <si>
    <t>02911</t>
  </si>
  <si>
    <t>OSTATNÍ POŽADAVKY - GEODETICKÉ ZAMĚŘENÍ</t>
  </si>
  <si>
    <t>Zaměření pro potřeby zpracování DSPS, RDS</t>
  </si>
  <si>
    <t>02943</t>
  </si>
  <si>
    <t>OSTATNÍ POŽADAVKY - VYPRACOVÁNÍ RDS</t>
  </si>
  <si>
    <t>02944</t>
  </si>
  <si>
    <t>OSTAT POŽADAVKY - DOKUMENTACE SKUTEČ PROVEDENÍ V DIGIT FORMĚ</t>
  </si>
  <si>
    <t>Vč. tištěné formy dle požadavku objednatele</t>
  </si>
  <si>
    <t>02990</t>
  </si>
  <si>
    <t>OSTATNÍ POŽADAVKY - INFORMAČNÍ TABULE</t>
  </si>
  <si>
    <t>Označení stavby dle zásad BOZP</t>
  </si>
  <si>
    <t>7</t>
  </si>
  <si>
    <t>03100</t>
  </si>
  <si>
    <t>ZAŘÍZENÍ STAVENIŠTĚ - ZŘÍZENÍ, PROVOZ, DEMONTÁŽ</t>
  </si>
  <si>
    <t>SO 020</t>
  </si>
  <si>
    <t>Příprava území</t>
  </si>
  <si>
    <t>02920</t>
  </si>
  <si>
    <t>OSTATNÍ POŽADAVKY - OCHRANA ŽIVOTNÍHO PROSTŘEDÍ</t>
  </si>
  <si>
    <t>Ochrana stromů a dřevin, zasahujících do prostoru trvalého záboru stavby. Ochrana bude provedena včetně jejich kořenového systému před poškozením. Jedná se především o: 
- ochranu půdy v okolí stromů před pojížděním těžkou mechanizací a skládkováním stavebního materiálu. 
- postup v souladu s ČSN 83 9061 Technologie vegetačních úprav v krajině – Ochrana stromů 
- porostů vegetačních ploch při stavebních pracích</t>
  </si>
  <si>
    <t>03730</t>
  </si>
  <si>
    <t>POMOC PRÁCE ZAJIŠŤ NEBO ZŘÍZ OCHRANU INŽENÝRSKÝCH SÍTÍ</t>
  </si>
  <si>
    <t>Vytyčení IS. Provedení ručních odkopů pro ověření hloubek uložení stávajících podzemních vedení inženýrských sítí</t>
  </si>
  <si>
    <t>Zemní práce</t>
  </si>
  <si>
    <t>11201</t>
  </si>
  <si>
    <t>KÁCENÍ STROMŮ D KMENE DO 0,5M S ODSTRANĚNÍM PAŘEZŮ</t>
  </si>
  <si>
    <t>KUS</t>
  </si>
  <si>
    <t>Pokácen bude 1x Jasan ztepilý o obvodu kmene 47 cm rostoucí na pozemku p.č. 889/183 v k.ú. Karlín, a 2x Topol sp. o obvodu kmene 79 cm rostoucí na pozemku p.č. 889/62 v k.ú. Karlín. Pařez bude odstraněn frézováním.</t>
  </si>
  <si>
    <t>SO 134</t>
  </si>
  <si>
    <t>Bezmotorová komunikace A2</t>
  </si>
  <si>
    <t>014102</t>
  </si>
  <si>
    <t>POPLATKY ZA SKLÁDKU</t>
  </si>
  <si>
    <t>T</t>
  </si>
  <si>
    <t>Zemina a kamení, kód odpadu 17 05 04</t>
  </si>
  <si>
    <t>dle pol. 11130 SEJMUTÍ DRNU ...1977,032*0,1*1,6 
dle pol. 113328 ODSTR. KAM. NESTMEL. ... 1580,321*2,0 
dle pol. 126738 ZŘÍZENÍ STUPŇŮ ... 643,830*1,8</t>
  </si>
  <si>
    <t>014112</t>
  </si>
  <si>
    <t>POPLATKY ZA SKLÁDKU TYP S-IO (INERTNÍ ODPAD)</t>
  </si>
  <si>
    <t>Beton, kód odpadu 17 01 01</t>
  </si>
  <si>
    <t>dle pol. 11348 ODSTRANĚNÍ DLAŽDIC ...20,160*2,2  
dle pol. 11352 ODSTRANĚNÍ OBRUBNÍKŮ ...1 450,000*0,05</t>
  </si>
  <si>
    <t>014201</t>
  </si>
  <si>
    <t>POPLATKY ZA ZEMNÍK - ZEMINA</t>
  </si>
  <si>
    <t>M3</t>
  </si>
  <si>
    <t>nákup zeminy v kvalitě ornice, vč. naložení a dopravy na stavbu</t>
  </si>
  <si>
    <t>1959,925*0,1</t>
  </si>
  <si>
    <t>11120</t>
  </si>
  <si>
    <t>ODSTRANĚNÍ KŘOVIN</t>
  </si>
  <si>
    <t>M2</t>
  </si>
  <si>
    <t>prořezání dřevin plochy 20 m2</t>
  </si>
  <si>
    <t>11130</t>
  </si>
  <si>
    <t>SEJMUTÍ DRNU</t>
  </si>
  <si>
    <t>Sejmutí drnu tl. 0,1 m vč. odvozu a uložení na skládku, poplatek za skládku v pol. č. 014102</t>
  </si>
  <si>
    <t>Odměřeno digitálně ze situace</t>
  </si>
  <si>
    <t>113328</t>
  </si>
  <si>
    <t>ODSTRAN PODKL ZPEVNĚNÝCH PLOCH Z KAMENIVA NESTMEL, ODVOZ DO 20KM</t>
  </si>
  <si>
    <t>Odměřeno digitálně ze situace a pracovních řezů</t>
  </si>
  <si>
    <t>11336</t>
  </si>
  <si>
    <t>ODSTRANĚNÍ PODKLADU ZPEVNĚNÝCH PLOCH ZE SILNIČNÍCH DÍLCŮ (PANELŮ)</t>
  </si>
  <si>
    <t>Vč. odvozu na deponii objednatele</t>
  </si>
  <si>
    <t>Odstranění původních panelů: 52 m2 plocha * 0,2 m tl.</t>
  </si>
  <si>
    <t>8</t>
  </si>
  <si>
    <t>11348</t>
  </si>
  <si>
    <t>ODSTRANĚNÍ KRYTU ZPEVNĚNÝCH PLOCH Z DLAŽDIC VČETNĚ PODKLADU</t>
  </si>
  <si>
    <t>včetně odvozu a uložení na skládku, skládkovné vykázáno samostatně</t>
  </si>
  <si>
    <t>Odstranění varovného pásu reliéfní dlažby: v délce 252 m. Kubatura 252*0,4*0,2</t>
  </si>
  <si>
    <t>11352</t>
  </si>
  <si>
    <t>ODSTRANĚNÍ CHODNÍKOVÝCH A SILNIČNÍCH OBRUBNÍKŮ BETONOVÝCH</t>
  </si>
  <si>
    <t>M</t>
  </si>
  <si>
    <t>113763</t>
  </si>
  <si>
    <t>FRÉZOVÁNÍ DRÁŽKY PRŮŘEZU DO 300MM2 V ASFALTOVÉ VOZOVCE</t>
  </si>
  <si>
    <t>11</t>
  </si>
  <si>
    <t>126738</t>
  </si>
  <si>
    <t>ZŘÍZENÍ STUPŇŮ V PODLOŽÍ NÁSYPŮ TŘ. I, ODVOZ DO 20KM</t>
  </si>
  <si>
    <t>12</t>
  </si>
  <si>
    <t>17180</t>
  </si>
  <si>
    <t>ULOŽENÍ SYPANINY DO NÁSYPŮ Z NAKUPOVANÝCH MATERIÁLŮ</t>
  </si>
  <si>
    <t>Násyp zhutněný z vhodné zeminy včetně nákupu.Zhutnění na 100% PS.</t>
  </si>
  <si>
    <t>13</t>
  </si>
  <si>
    <t>17380</t>
  </si>
  <si>
    <t>ZEMNÍ KRAJNICE A DOSYPÁVKY Z NAKUPOVANÝCH MATERIÁLŮ</t>
  </si>
  <si>
    <t>Dosyp krajnice, nenamrzavá zemina, zhutněno na 100% PS</t>
  </si>
  <si>
    <t>14</t>
  </si>
  <si>
    <t>18110</t>
  </si>
  <si>
    <t>ÚPRAVA PLÁNĚ SE ZHUTNĚNÍM V HORNINĚ TŘ. I</t>
  </si>
  <si>
    <t>15</t>
  </si>
  <si>
    <t>18221</t>
  </si>
  <si>
    <t>ROZPROSTŘENÍ ORNICE VE SVAHU V TL DO 0,10M</t>
  </si>
  <si>
    <t>Ohumusování tl. 0,10 m</t>
  </si>
  <si>
    <t>16</t>
  </si>
  <si>
    <t>18242</t>
  </si>
  <si>
    <t>ZALOŽENÍ TRÁVNÍKU HYDROOSEVEM NA ORNICI</t>
  </si>
  <si>
    <t>17</t>
  </si>
  <si>
    <t>18247</t>
  </si>
  <si>
    <t>OŠETŘOVÁNÍ TRÁVNÍKU</t>
  </si>
  <si>
    <t>Údžba trávníku 1x (do předání díla)</t>
  </si>
  <si>
    <t>Svislé konstrukce</t>
  </si>
  <si>
    <t>18</t>
  </si>
  <si>
    <t>327114</t>
  </si>
  <si>
    <t>ZDI OPĚR, ZÁRUB, NÁBŘEŽ Z DÍLCŮ BETON DO C25/30</t>
  </si>
  <si>
    <t>Betonové tvárnice 0,6x0,6x1,8 a 0,6x0,6x1,2 včetně obkladu gabionem</t>
  </si>
  <si>
    <t>1,2*0,6*32+0,6*0,6*32</t>
  </si>
  <si>
    <t>19</t>
  </si>
  <si>
    <t>327211</t>
  </si>
  <si>
    <t>ZDI OPĚRNÉ, ZÁRUBNÍ, NÁBŘEŽNÍ Z LOMOVÉHO KAMENE NA SUCHO</t>
  </si>
  <si>
    <t>Lomový kámen vyskládaný na opevnění břehu u základu opěrné zdi 
lomové kamenivo bude uloženo do betonu minimální tloušťky 0,10 m a vyspárováno</t>
  </si>
  <si>
    <t>Komunikace</t>
  </si>
  <si>
    <t>20</t>
  </si>
  <si>
    <t>56110</t>
  </si>
  <si>
    <t>PODKLADNÍ BETON</t>
  </si>
  <si>
    <t>Podkladní beton pod betonové tvárnice s gabionem. C8/10 X0</t>
  </si>
  <si>
    <t>21</t>
  </si>
  <si>
    <t>56330</t>
  </si>
  <si>
    <t>VOZOVKOVÉ VRSTVY ZE ŠTĚRKODRTI</t>
  </si>
  <si>
    <t>Štěrkodrť ŠDB 0/32 Ge tl. 200 mm</t>
  </si>
  <si>
    <t>22</t>
  </si>
  <si>
    <t>56361</t>
  </si>
  <si>
    <t>VOZOVKOVÉ VRSTVY Z RECYKLOVANÉHO MATERIÁLU TL DO 50MM</t>
  </si>
  <si>
    <t>Recyklovaný materiál R-mat tl. 50 mm</t>
  </si>
  <si>
    <t>23</t>
  </si>
  <si>
    <t>572223</t>
  </si>
  <si>
    <t>SPOJOVACÍ POSTŘIK Z EMULZE DO 1,0KG/M2</t>
  </si>
  <si>
    <t>spojovací postřik PS 0,6 kg/m2</t>
  </si>
  <si>
    <t>24</t>
  </si>
  <si>
    <t>574A41</t>
  </si>
  <si>
    <t>ASFALTOVÝ BETON PRO OBRUSNÉ VRSTVY ACO 8 TL. 50MM</t>
  </si>
  <si>
    <t>ACO 8 50/70</t>
  </si>
  <si>
    <t>25</t>
  </si>
  <si>
    <t>58252</t>
  </si>
  <si>
    <t>DLÁŽDĚNÉ KRYTY Z BETONOVÝCH DLAŽDIC DO LOŽE Z MC</t>
  </si>
  <si>
    <t>Betonová dlažba (250x80x500) do betonového lože tl. 0,1m</t>
  </si>
  <si>
    <t>26</t>
  </si>
  <si>
    <t>58262A</t>
  </si>
  <si>
    <t>KRYTY Z BETON DLAŽDIC SE ZÁMKEM BAREV RELIÉF TL 60MM DO LOŽE Z MC</t>
  </si>
  <si>
    <t>dlažba betonová reliéfní tl. 60 mm vč. betonového lože tl. 0,1m C20/25</t>
  </si>
  <si>
    <t>Ostatní konstrukce a práce</t>
  </si>
  <si>
    <t>27</t>
  </si>
  <si>
    <t>9111B1</t>
  </si>
  <si>
    <t>ZÁBRADLÍ SILNIČNÍ SE SVISLOU VÝPLNÍ - DODÁVKA A MONTÁŽ</t>
  </si>
  <si>
    <t>bezpečnostní odnímatelné kompozitní zábradlí se svislou výplní</t>
  </si>
  <si>
    <t>28</t>
  </si>
  <si>
    <t>91333</t>
  </si>
  <si>
    <t>MEZNÍKY BETONOVÉ</t>
  </si>
  <si>
    <t>betonové zábrany velikosti 40x40x40 cm</t>
  </si>
  <si>
    <t>29</t>
  </si>
  <si>
    <t>914123</t>
  </si>
  <si>
    <t>DOPRAVNÍ ZNAČKY ZÁKLADNÍ VELIKOSTI OCELOVÉ FÓLIE TŘ 1 - DEMONTÁŽ</t>
  </si>
  <si>
    <t>Odstranění SDZ vč. odvozu a likvidace</t>
  </si>
  <si>
    <t>30</t>
  </si>
  <si>
    <t>914131</t>
  </si>
  <si>
    <t>DOPRAVNÍ ZNAČKY ZÁKLADNÍ VELIKOSTI OCELOVÉ FÓLIE TŘ 2 - DODÁVKA A MONTÁŽ</t>
  </si>
  <si>
    <t>Nové svislé dopravní značení</t>
  </si>
  <si>
    <t>B11*1+C9a*12+C9b*1+E12*1+IP22*1+IS19b*8+IS19cl*2+IS19cp*2+IS19dl*3+IS19dp*3+IS21a*2+IS19b*4x+IS19cl*1x+IS19cp*1+IS19dp*1+IS19dl*1+IS20*1</t>
  </si>
  <si>
    <t>31</t>
  </si>
  <si>
    <t>914921</t>
  </si>
  <si>
    <t>SLOUPKY A STOJKY DOPRAVNÍCH ZNAČEK Z OCEL TRUBEK DO PATKY - DODÁVKA A MONTÁŽ</t>
  </si>
  <si>
    <t>32</t>
  </si>
  <si>
    <t>914923</t>
  </si>
  <si>
    <t>SLOUPKY A STOJKY DZ Z OCEL TRUBEK DO PATKY DEMONTÁŽ</t>
  </si>
  <si>
    <t>Odstranění sloupků SDZ vč. odvozu a likvidace</t>
  </si>
  <si>
    <t>33</t>
  </si>
  <si>
    <t>915111</t>
  </si>
  <si>
    <t>VODOROVNÉ DOPRAVNÍ ZNAČENÍ BARVOU HLADKÉ - DODÁVKA A POKLÁDKA</t>
  </si>
  <si>
    <t>34</t>
  </si>
  <si>
    <t>915211</t>
  </si>
  <si>
    <t>VODOROVNÉ DOPRAVNÍ ZNAČENÍ PLASTEM HLADKÉ - DODÁVKA A POKLÁDKA</t>
  </si>
  <si>
    <t>V 4 (0,125) ...1,2 m2 
V 2b (1/3/0,125) ... 122,4 m2</t>
  </si>
  <si>
    <t>35</t>
  </si>
  <si>
    <t>91551</t>
  </si>
  <si>
    <t>VODOROVNÉ DOPRAVNÍ ZNAČENÍ - PŘEDEM PŘIPRAVENÉ SYMBOLY</t>
  </si>
  <si>
    <t>V15 ... 36 ks 
Pozor kolo ...2 ks</t>
  </si>
  <si>
    <t>36</t>
  </si>
  <si>
    <t>917223</t>
  </si>
  <si>
    <t>SILNIČNÍ A CHODNÍKOVÉ OBRUBY Z BETONOVÝCH OBRUBNÍKŮ ŠÍŘ 100MM</t>
  </si>
  <si>
    <t>Betonový obrubník 80/250/1000 včetně betonového lože tl. 0,10 m</t>
  </si>
  <si>
    <t>37</t>
  </si>
  <si>
    <t>919111</t>
  </si>
  <si>
    <t>ŘEZÁNÍ ASFALTOVÉHO KRYTU VOZOVEK TL DO 50MM</t>
  </si>
  <si>
    <t>38</t>
  </si>
  <si>
    <t>931323</t>
  </si>
  <si>
    <t>TĚSNĚNÍ DILATAČ SPAR ASF ZÁLIVKOU MODIFIK PRŮŘ DO 300MM2</t>
  </si>
  <si>
    <t>39</t>
  </si>
  <si>
    <t>93723</t>
  </si>
  <si>
    <t>MOBILIÁŘ - KOŠE NA ODPADKY Z BETONOVÝCH DÍLCŮ</t>
  </si>
  <si>
    <t>vč. podsypu pod koš - štěrk 8/16 tl, 5cm 1m2</t>
  </si>
  <si>
    <t>SO 431</t>
  </si>
  <si>
    <t>Veřejné osvětlení</t>
  </si>
  <si>
    <t>014101</t>
  </si>
  <si>
    <t>přebytečná zemina</t>
  </si>
  <si>
    <t>0,35*0,2*522=36,540 [A] 
0,6*0,25*(4,5+7,5+5,0+36+5,0)=8,700 [B] 
0,6*0,6*1,1*14=5,544 [C] 
Celkem: A+B+C=50,784 [D]</t>
  </si>
  <si>
    <t>02910</t>
  </si>
  <si>
    <t>OSTATNÍ POŽADAVKY - ZEMĚMĚŘIČSKÁ MĚŘENÍ</t>
  </si>
  <si>
    <t>geodetické práce na objektu</t>
  </si>
  <si>
    <t>v tištěné a digitální formě</t>
  </si>
  <si>
    <t>11343</t>
  </si>
  <si>
    <t>ODSTRAN KRYTU ZPEVNĚNÝCH PLOCH S ASFALT POJIVEM VČET PODKLADU</t>
  </si>
  <si>
    <t>včetně odvozu</t>
  </si>
  <si>
    <t>0,7*10*0,4=2,800 [A]</t>
  </si>
  <si>
    <t>11346</t>
  </si>
  <si>
    <t>ODSTRANĚNÍ KRYTU ZPEVNĚNÝCH PLOCH ZE SILNIČ DÍLCŮ (PANELŮ) VČET PODKL</t>
  </si>
  <si>
    <t>plastové zatravňovací dlaždice</t>
  </si>
  <si>
    <t>0,7*0,4*10=2,800 [A]</t>
  </si>
  <si>
    <t>zámková dlažba</t>
  </si>
  <si>
    <t>0,7*4*0,15=0,420 [A]</t>
  </si>
  <si>
    <t>125738</t>
  </si>
  <si>
    <t>VYKOPÁVKY ZE ZEMNÍKŮ A SKLÁDEK TŘ. I, ODVOZ DO 20KM</t>
  </si>
  <si>
    <t>naložení přebytečné zeminy a její odvoz na skládku</t>
  </si>
  <si>
    <t>13173</t>
  </si>
  <si>
    <t>HLOUBENÍ JAM ZAPAŽ I NEPAŽ TŘ. I</t>
  </si>
  <si>
    <t>základy stožárů</t>
  </si>
  <si>
    <t>0,6*0,6*1,1*14=5,544 [A]</t>
  </si>
  <si>
    <t>13273</t>
  </si>
  <si>
    <t>HLOUBENÍ RÝH ŠÍŘ DO 2M PAŽ I NEPAŽ TŘ. I</t>
  </si>
  <si>
    <t>kabelová trasa</t>
  </si>
  <si>
    <t>0,35*0,45*522=82,215 [A] 
0,6*1,2*(4,5+7,5+5,0+36+5,0)=41,760 [B] 
Celkem: A+B=123,975 [C]</t>
  </si>
  <si>
    <t>17120</t>
  </si>
  <si>
    <t>ULOŽENÍ SYPANINY DO NÁSYPŮ A NA SKLÁDKY BEZ ZHUTNĚNÍ</t>
  </si>
  <si>
    <t>17411</t>
  </si>
  <si>
    <t>ZÁSYP JAM A RÝH ZEMINOU SE ZHUTNĚNÍM</t>
  </si>
  <si>
    <t>0,35*(0,45-0,2)*522=45,675 [A] 
0,6*(1,2-0,25)*(4,5+7,5+5,0+36+5,0)=33,060 [B] 
Celkem: A+B=78,735 [C]</t>
  </si>
  <si>
    <t>17581</t>
  </si>
  <si>
    <t>OBSYP POTRUBÍ A OBJEKTŮ Z NAKUPOVANÝCH MATERIÁLŮ</t>
  </si>
  <si>
    <t>pískové lože</t>
  </si>
  <si>
    <t>0,35*0,2*522=36,540 [A]</t>
  </si>
  <si>
    <t>Základy</t>
  </si>
  <si>
    <t>272315</t>
  </si>
  <si>
    <t>ZÁKLADY Z PROSTÉHO BETONU DO C30/37</t>
  </si>
  <si>
    <t>XF4</t>
  </si>
  <si>
    <t>3272A7</t>
  </si>
  <si>
    <t>ZDI OPĚR, ZÁRUB, NÁBŘEŽ Z GABIONŮ RUČNĚ ROVNANÝCH, DRÁT O4,0MM, POVRCHOVÁ ÚPRAVA Zn + Al</t>
  </si>
  <si>
    <t>Vodorovné konstrukce</t>
  </si>
  <si>
    <t>451312</t>
  </si>
  <si>
    <t>PODKLADNÍ A VÝPLŇOVÉ VRSTVY Z PROSTÉHO BETONU C12/15</t>
  </si>
  <si>
    <t>pod prostup</t>
  </si>
  <si>
    <t>0,6*0,05*(4,5+7,5+5,0+36,5+5,0)=1,755 [A]</t>
  </si>
  <si>
    <t>465922</t>
  </si>
  <si>
    <t>DLAŽBY Z BETONOVÝCH DLAŽDIC NA MC</t>
  </si>
  <si>
    <t>oprava zámkové dlažby</t>
  </si>
  <si>
    <t>0,7*4=2,800 [A]</t>
  </si>
  <si>
    <t>56332</t>
  </si>
  <si>
    <t>VOZOVKOVÉ VRSTVY ZE ŠTĚRKODRTI TL. DO 100MM</t>
  </si>
  <si>
    <t>0,7*(10+10+4)=16,800 [A]</t>
  </si>
  <si>
    <t>56417</t>
  </si>
  <si>
    <t>VOZOVKOVÉ VRSTVY Z ASFALTOCEMENT BETONU TL 80MM</t>
  </si>
  <si>
    <t>oprava cyklostezky</t>
  </si>
  <si>
    <t>0,7*10=7,000 [A]</t>
  </si>
  <si>
    <t>5774EI</t>
  </si>
  <si>
    <t>VRSTVY PRO OBNOVU A OPRAVY Z ASF BETONU ACP 22+, 22S</t>
  </si>
  <si>
    <t>0,7*0,04*10=0,280 [A]</t>
  </si>
  <si>
    <t>58402</t>
  </si>
  <si>
    <t>VOZOVKOVÉ KRYTY Z VEGETAČNÍCH DÍLCŮ DO LOŽE Z KAM TL PŘES 100MM</t>
  </si>
  <si>
    <t>oprava zatravňovacích dlaždic, dodávka a montáž</t>
  </si>
  <si>
    <t>Přidružená stavební výroba</t>
  </si>
  <si>
    <t>702311</t>
  </si>
  <si>
    <t>ZAKRYTÍ KABELŮ VÝSTRAŽNOU FÓLIÍ ŠÍŘKY DO 20 CM</t>
  </si>
  <si>
    <t>červená</t>
  </si>
  <si>
    <t>580=580,000 [A]</t>
  </si>
  <si>
    <t>741911</t>
  </si>
  <si>
    <t>UZEMŇOVACÍ VODIČ V ZEMI FEZN DO 120 MM2</t>
  </si>
  <si>
    <t>drát FeZn, včetně svorek a jejich PKO 
propojení se stávajícím zemničem</t>
  </si>
  <si>
    <t>580+10,5=590,500 [A]</t>
  </si>
  <si>
    <t>741A11</t>
  </si>
  <si>
    <t>UZEMŇOVACÍ VODIČ V ZÁKLADECH FEZN DO 120 MM2</t>
  </si>
  <si>
    <t>drát FeZn pr. 10 mm 
do základu 
včetně svorek 
propojení strojeného zemniče a stožáru</t>
  </si>
  <si>
    <t>1,5*14=21,000 [A]</t>
  </si>
  <si>
    <t>742G11</t>
  </si>
  <si>
    <t>KABEL NN DVOU- A TŘÍŽÍLOVÝ CU S PLASTOVOU IZOLACÍ DO 2,5 MM2</t>
  </si>
  <si>
    <t>CYKY 3-Jx1,5 
do stožáru, včetně ukončení</t>
  </si>
  <si>
    <t>14*6=84,000 [A]</t>
  </si>
  <si>
    <t>742H12</t>
  </si>
  <si>
    <t>KABEL NN ČTYŘ- A PĚTIŽÍLOVÝ CU S PLASTOVOU IZOLACÍ OD 4 DO 16 MM2</t>
  </si>
  <si>
    <t>kabel CYKY 4-Jx16 
dodávka a montáž</t>
  </si>
  <si>
    <t>(580+14*5)*1,05=682,500 [A]</t>
  </si>
  <si>
    <t>742L12</t>
  </si>
  <si>
    <t>UKONČENÍ DVOU AŽ PĚTIŽÍLOVÉHO KABELU V ROZVADĚČI NEBO NA PŘÍSTROJI OD 4 DO 16 MM2</t>
  </si>
  <si>
    <t>4x16</t>
  </si>
  <si>
    <t>743121</t>
  </si>
  <si>
    <t>OSVĚTLOVACÍ STOŽÁR  PEVNÝ ŽÁROVĚ ZINKOVANÝ DÉLKY DO 6 M</t>
  </si>
  <si>
    <t>dodávka a montáž</t>
  </si>
  <si>
    <t>743151</t>
  </si>
  <si>
    <t>a</t>
  </si>
  <si>
    <t>OSVĚTLOVACÍ STOŽÁR  - STOŽÁROVÁ ROZVODNICE S 1-2 JISTÍCÍMI PRVKY</t>
  </si>
  <si>
    <t>do nových stožárů</t>
  </si>
  <si>
    <t>b</t>
  </si>
  <si>
    <t>Úprava - doplnění stávajííc stožárové svorkovnice</t>
  </si>
  <si>
    <t>743511</t>
  </si>
  <si>
    <t>SVÍTIDLO VENKOVNÍ VŠEOBECNÉ VÝBOJKOVÉ ULIČNÍ, MIN. IP 44, DO 150 W</t>
  </si>
  <si>
    <t>747212</t>
  </si>
  <si>
    <t>CELKOVÁ PROHLÍDKA, ZKOUŠENÍ, MĚŘENÍ A VYHOTOVENÍ VÝCHOZÍ REVIZNÍ ZPRÁVY, PRO OBJEM IN PŘES 100 DO 500 TIS.</t>
  </si>
  <si>
    <t>Potrubí</t>
  </si>
  <si>
    <t>87614</t>
  </si>
  <si>
    <t>CHRÁNIČKY Z TRUB PLAST DN DO 40MM</t>
  </si>
  <si>
    <t>do základu</t>
  </si>
  <si>
    <t>14*3*2=84,000 [A]</t>
  </si>
  <si>
    <t>87627</t>
  </si>
  <si>
    <t>CHRÁNIČKY Z TRUB PLASTOVÝCH DN DO 100MM</t>
  </si>
  <si>
    <t>do prostupu 
chránička 110/94, včetně utěsnění a protahovacího drátu</t>
  </si>
  <si>
    <t>(4,5+7,5+5,0+36,5+5,0)*2*1,1=128,700 [A]</t>
  </si>
  <si>
    <t>87645</t>
  </si>
  <si>
    <t>CHRÁNIČKY Z TRUB PLASTOVÝCH DN DO 300MM</t>
  </si>
  <si>
    <t>pouzdro základu</t>
  </si>
  <si>
    <t>14*0,8=11,200 [A]</t>
  </si>
  <si>
    <t>899524</t>
  </si>
  <si>
    <t>OBETONOVÁNÍ POTRUBÍ Z PROSTÉHO BETONU DO C25/30</t>
  </si>
  <si>
    <t>0,6*0,2*(4,5+7,5+5,0+36,5+5,0)=7,020 [A]</t>
  </si>
  <si>
    <t>96612</t>
  </si>
  <si>
    <t>BOURÁNÍ KONSTRUKCÍ Z KAMENE NA SUCHO</t>
  </si>
  <si>
    <t>rozebrání gabionové stěny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</si>
</sst>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7">
    <font>
      <sz val="10"/>
      <name val="Arial"/>
      <family val="0"/>
    </font>
    <font>
      <b/>
      <sz val="16"/>
      <color rgb="FF000000"/>
      <name val="Arial"/>
      <family val="0"/>
    </font>
    <font>
      <b/>
      <sz val="16"/>
      <name val="Arial"/>
      <family val="0"/>
    </font>
    <font>
      <b/>
      <sz val="10"/>
      <name val="Arial"/>
      <family val="0"/>
    </font>
    <font>
      <sz val="10"/>
      <color rgb="FFFFFFFF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/>
      <right style="thin"/>
      <top/>
      <bottom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3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2" fillId="2" borderId="0" xfId="0" applyFont="1" applyFill="1"/>
    <xf numFmtId="0" fontId="3" fillId="2" borderId="0" xfId="0" applyFont="1" applyFill="1" applyAlignment="1">
      <alignment horizontal="right"/>
    </xf>
    <xf numFmtId="0" fontId="4" fillId="3" borderId="1" xfId="0" applyFont="1" applyFill="1" applyBorder="1" applyAlignment="1">
      <alignment horizontal="center"/>
    </xf>
    <xf numFmtId="0" fontId="0" fillId="2" borderId="2" xfId="0" applyFill="1" applyBorder="1"/>
    <xf numFmtId="177" fontId="3" fillId="2" borderId="0" xfId="0" applyNumberFormat="1" applyFont="1" applyFill="1" applyAlignment="1">
      <alignment horizontal="right"/>
    </xf>
    <xf numFmtId="0" fontId="0" fillId="2" borderId="1" xfId="0" applyFill="1" applyBorder="1" applyAlignment="1">
      <alignment horizontal="center"/>
    </xf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5" fillId="2" borderId="0" xfId="0" applyFont="1" applyFill="1"/>
    <xf numFmtId="0" fontId="5" fillId="2" borderId="0" xfId="0" applyFont="1" applyFill="1" applyAlignment="1">
      <alignment horizontal="right"/>
    </xf>
    <xf numFmtId="0" fontId="5" fillId="2" borderId="0" xfId="0" applyFont="1" applyFill="1" applyAlignment="1">
      <alignment horizontal="left"/>
    </xf>
    <xf numFmtId="0" fontId="4" fillId="3" borderId="1" xfId="0" applyFont="1" applyFill="1" applyBorder="1" applyAlignment="1">
      <alignment horizontal="center" vertical="center" wrapText="1"/>
    </xf>
    <xf numFmtId="0" fontId="5" fillId="2" borderId="2" xfId="0" applyFont="1" applyFill="1" applyBorder="1"/>
    <xf numFmtId="0" fontId="5" fillId="2" borderId="2" xfId="0" applyFont="1" applyFill="1" applyBorder="1" applyAlignment="1">
      <alignment horizontal="right"/>
    </xf>
    <xf numFmtId="0" fontId="5" fillId="2" borderId="2" xfId="0" applyFont="1" applyFill="1" applyBorder="1" applyAlignment="1">
      <alignment horizontal="left"/>
    </xf>
    <xf numFmtId="0" fontId="0" fillId="2" borderId="6" xfId="0" applyFill="1" applyBorder="1"/>
    <xf numFmtId="0" fontId="3" fillId="0" borderId="1" xfId="0" applyFont="1" applyBorder="1" applyAlignment="1">
      <alignment horizontal="left"/>
    </xf>
    <xf numFmtId="177" fontId="3" fillId="0" borderId="1" xfId="0" applyNumberFormat="1" applyFont="1" applyBorder="1" applyAlignment="1">
      <alignment horizontal="right"/>
    </xf>
    <xf numFmtId="0" fontId="3" fillId="2" borderId="5" xfId="0" applyFont="1" applyFill="1" applyBorder="1" applyAlignment="1">
      <alignment horizontal="right"/>
    </xf>
    <xf numFmtId="177" fontId="3" fillId="2" borderId="5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wrapText="1"/>
    </xf>
    <xf numFmtId="0" fontId="0" fillId="0" borderId="1" xfId="0" applyBorder="1"/>
    <xf numFmtId="0" fontId="3" fillId="2" borderId="6" xfId="0" applyFont="1" applyFill="1" applyBorder="1" applyAlignment="1">
      <alignment horizontal="right"/>
    </xf>
    <xf numFmtId="0" fontId="3" fillId="2" borderId="6" xfId="0" applyFont="1" applyFill="1" applyBorder="1" applyAlignment="1">
      <alignment wrapText="1"/>
    </xf>
    <xf numFmtId="177" fontId="3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6" fillId="0" borderId="1" xfId="0" applyFont="1" applyBorder="1" applyAlignment="1">
      <alignment horizontal="left" vertical="center" wrapText="1"/>
    </xf>
    <xf numFmtId="0" fontId="0" fillId="0" borderId="2" xfId="0" applyBorder="1" applyAlignment="1">
      <alignment vertical="top"/>
    </xf>
    <xf numFmtId="177" fontId="0" fillId="2" borderId="1" xfId="0" applyNumberFormat="1" applyFill="1" applyBorder="1" applyAlignment="1">
      <alignment horizontal="center"/>
    </xf>
    <xf numFmtId="177" fontId="3" fillId="2" borderId="0" xfId="0" applyNumberFormat="1" applyFont="1" applyFill="1" applyAlignment="1">
      <alignment horizontal="center"/>
    </xf>
    <xf numFmtId="0" fontId="3" fillId="2" borderId="2" xfId="0" applyFont="1" applyFill="1" applyBorder="1" applyAlignment="1">
      <alignment horizontal="right"/>
    </xf>
    <xf numFmtId="177" fontId="3" fillId="2" borderId="2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sharedStrings" Target="sharedStrings.xml" /><Relationship Id="rId8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3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</cols>
  <sheetData>
    <row r="1" spans="1:5" ht="12.75" customHeight="1">
      <c r="A1" s="1"/>
      <c s="1" t="s">
        <v>0</v>
      </c>
      <c s="1"/>
      <c s="1"/>
      <c s="1"/>
    </row>
    <row r="2" spans="1:5" ht="12.75" customHeight="1">
      <c r="A2" s="1"/>
      <c s="2" t="s">
        <v>1</v>
      </c>
      <c s="1"/>
      <c s="1"/>
      <c s="1"/>
    </row>
    <row r="3" spans="1:5" ht="20" customHeight="1">
      <c r="A3" s="1"/>
      <c s="1"/>
      <c s="1"/>
      <c s="1"/>
      <c s="1"/>
    </row>
    <row r="4" spans="1:5" ht="20" customHeight="1">
      <c r="A4" s="1"/>
      <c s="3" t="s">
        <v>2</v>
      </c>
      <c s="1"/>
      <c s="1"/>
      <c s="1"/>
    </row>
    <row r="5" spans="1:5" ht="12.75" customHeight="1">
      <c r="A5" s="1"/>
      <c s="1" t="s">
        <v>3</v>
      </c>
      <c s="1"/>
      <c s="1"/>
      <c s="1"/>
    </row>
    <row r="6" spans="1:5" ht="12.75" customHeight="1">
      <c r="A6" s="1"/>
      <c s="4" t="s">
        <v>4</v>
      </c>
      <c s="7">
        <f>SUM(C10:C13)</f>
      </c>
      <c s="1"/>
      <c s="1"/>
    </row>
    <row r="7" spans="1:5" ht="12.75" customHeight="1">
      <c r="A7" s="1"/>
      <c s="4" t="s">
        <v>5</v>
      </c>
      <c s="7">
        <f>SUM(E10:E13)</f>
      </c>
      <c s="1"/>
      <c s="1"/>
    </row>
    <row r="8" spans="1:5" ht="12.75" customHeight="1">
      <c r="A8" s="6"/>
      <c s="6"/>
      <c s="6"/>
      <c s="6"/>
      <c s="6"/>
    </row>
    <row r="9" spans="1:5" ht="12.75" customHeight="1">
      <c r="A9" s="5" t="s">
        <v>6</v>
      </c>
      <c s="5" t="s">
        <v>7</v>
      </c>
      <c s="5" t="s">
        <v>8</v>
      </c>
      <c s="5" t="s">
        <v>9</v>
      </c>
      <c s="5" t="s">
        <v>10</v>
      </c>
    </row>
    <row r="10" spans="1:5" ht="12.75" customHeight="1">
      <c r="A10" s="20" t="s">
        <v>24</v>
      </c>
      <c s="20" t="s">
        <v>25</v>
      </c>
      <c s="21">
        <f>'SO 000'!I3</f>
      </c>
      <c s="21">
        <f>'SO 000'!O2</f>
      </c>
      <c s="21">
        <f>C10+D10</f>
      </c>
    </row>
    <row r="11" spans="1:5" ht="12.75" customHeight="1">
      <c r="A11" s="20" t="s">
        <v>69</v>
      </c>
      <c s="20" t="s">
        <v>70</v>
      </c>
      <c s="21">
        <f>'SO 020'!I3</f>
      </c>
      <c s="21">
        <f>'SO 020'!O2</f>
      </c>
      <c s="21">
        <f>C11+D11</f>
      </c>
    </row>
    <row r="12" spans="1:5" ht="12.75" customHeight="1">
      <c r="A12" s="20" t="s">
        <v>82</v>
      </c>
      <c s="20" t="s">
        <v>83</v>
      </c>
      <c s="21">
        <f>'SO 134'!I3</f>
      </c>
      <c s="21">
        <f>'SO 134'!O2</f>
      </c>
      <c s="21">
        <f>C12+D12</f>
      </c>
    </row>
    <row r="13" spans="1:5" ht="12.75" customHeight="1">
      <c r="A13" s="20" t="s">
        <v>237</v>
      </c>
      <c s="20" t="s">
        <v>238</v>
      </c>
      <c s="21">
        <f>'SO 431'!I3</f>
      </c>
      <c s="21">
        <f>'SO 431'!O2</f>
      </c>
      <c s="21">
        <f>C13+D13</f>
      </c>
    </row>
  </sheetData>
  <mergeCells count="4">
    <mergeCell ref="A1:A3"/>
    <mergeCell ref="B2:B3"/>
    <mergeCell ref="B4:D4"/>
    <mergeCell ref="B5:D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24</v>
      </c>
      <c s="39">
        <f>0+I8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24</v>
      </c>
      <c s="6"/>
      <c s="18" t="s">
        <v>25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22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0+I9+I12+I15+I18+I21+I24+I27</f>
      </c>
      <c>
        <f>0+O9+O12+O15+O18+O21+O24+O27</f>
      </c>
    </row>
    <row r="9" spans="1:16" ht="12.75">
      <c r="A9" s="25" t="s">
        <v>45</v>
      </c>
      <c s="29" t="s">
        <v>29</v>
      </c>
      <c s="29" t="s">
        <v>46</v>
      </c>
      <c s="25" t="s">
        <v>47</v>
      </c>
      <c s="30" t="s">
        <v>48</v>
      </c>
      <c s="31" t="s">
        <v>49</v>
      </c>
      <c s="32">
        <v>1</v>
      </c>
      <c s="33">
        <v>0</v>
      </c>
      <c s="33">
        <f>ROUND(ROUND(H9,2)*ROUND(G9,3),2)</f>
      </c>
      <c r="O9">
        <f>(I9*21)/100</f>
      </c>
      <c t="s">
        <v>23</v>
      </c>
    </row>
    <row r="10" spans="1:5" ht="12.75">
      <c r="A10" s="34" t="s">
        <v>50</v>
      </c>
      <c r="E10" s="35" t="s">
        <v>47</v>
      </c>
    </row>
    <row r="11" spans="1:5" ht="12.75">
      <c r="A11" s="38" t="s">
        <v>51</v>
      </c>
      <c r="E11" s="37" t="s">
        <v>47</v>
      </c>
    </row>
    <row r="12" spans="1:16" ht="12.75">
      <c r="A12" s="25" t="s">
        <v>45</v>
      </c>
      <c s="29" t="s">
        <v>23</v>
      </c>
      <c s="29" t="s">
        <v>52</v>
      </c>
      <c s="25" t="s">
        <v>47</v>
      </c>
      <c s="30" t="s">
        <v>53</v>
      </c>
      <c s="31" t="s">
        <v>49</v>
      </c>
      <c s="32">
        <v>1</v>
      </c>
      <c s="33">
        <v>0</v>
      </c>
      <c s="33">
        <f>ROUND(ROUND(H12,2)*ROUND(G12,3),2)</f>
      </c>
      <c r="O12">
        <f>(I12*21)/100</f>
      </c>
      <c t="s">
        <v>23</v>
      </c>
    </row>
    <row r="13" spans="1:5" ht="25.5">
      <c r="A13" s="34" t="s">
        <v>50</v>
      </c>
      <c r="E13" s="35" t="s">
        <v>54</v>
      </c>
    </row>
    <row r="14" spans="1:5" ht="12.75">
      <c r="A14" s="38" t="s">
        <v>51</v>
      </c>
      <c r="E14" s="37" t="s">
        <v>47</v>
      </c>
    </row>
    <row r="15" spans="1:16" ht="12.75">
      <c r="A15" s="25" t="s">
        <v>45</v>
      </c>
      <c s="29" t="s">
        <v>22</v>
      </c>
      <c s="29" t="s">
        <v>55</v>
      </c>
      <c s="25" t="s">
        <v>47</v>
      </c>
      <c s="30" t="s">
        <v>56</v>
      </c>
      <c s="31" t="s">
        <v>49</v>
      </c>
      <c s="32">
        <v>1</v>
      </c>
      <c s="33">
        <v>0</v>
      </c>
      <c s="33">
        <f>ROUND(ROUND(H15,2)*ROUND(G15,3),2)</f>
      </c>
      <c r="O15">
        <f>(I15*21)/100</f>
      </c>
      <c t="s">
        <v>23</v>
      </c>
    </row>
    <row r="16" spans="1:5" ht="12.75">
      <c r="A16" s="34" t="s">
        <v>50</v>
      </c>
      <c r="E16" s="35" t="s">
        <v>57</v>
      </c>
    </row>
    <row r="17" spans="1:5" ht="12.75">
      <c r="A17" s="38" t="s">
        <v>51</v>
      </c>
      <c r="E17" s="37" t="s">
        <v>47</v>
      </c>
    </row>
    <row r="18" spans="1:16" ht="12.75">
      <c r="A18" s="25" t="s">
        <v>45</v>
      </c>
      <c s="29" t="s">
        <v>33</v>
      </c>
      <c s="29" t="s">
        <v>58</v>
      </c>
      <c s="25" t="s">
        <v>47</v>
      </c>
      <c s="30" t="s">
        <v>59</v>
      </c>
      <c s="31" t="s">
        <v>49</v>
      </c>
      <c s="32">
        <v>1</v>
      </c>
      <c s="33">
        <v>0</v>
      </c>
      <c s="33">
        <f>ROUND(ROUND(H18,2)*ROUND(G18,3),2)</f>
      </c>
      <c r="O18">
        <f>(I18*21)/100</f>
      </c>
      <c t="s">
        <v>23</v>
      </c>
    </row>
    <row r="19" spans="1:5" ht="12.75">
      <c r="A19" s="34" t="s">
        <v>50</v>
      </c>
      <c r="E19" s="35" t="s">
        <v>47</v>
      </c>
    </row>
    <row r="20" spans="1:5" ht="12.75">
      <c r="A20" s="38" t="s">
        <v>51</v>
      </c>
      <c r="E20" s="37" t="s">
        <v>47</v>
      </c>
    </row>
    <row r="21" spans="1:16" ht="12.75">
      <c r="A21" s="25" t="s">
        <v>45</v>
      </c>
      <c s="29" t="s">
        <v>35</v>
      </c>
      <c s="29" t="s">
        <v>60</v>
      </c>
      <c s="25" t="s">
        <v>47</v>
      </c>
      <c s="30" t="s">
        <v>61</v>
      </c>
      <c s="31" t="s">
        <v>49</v>
      </c>
      <c s="32">
        <v>1</v>
      </c>
      <c s="33">
        <v>0</v>
      </c>
      <c s="33">
        <f>ROUND(ROUND(H21,2)*ROUND(G21,3),2)</f>
      </c>
      <c r="O21">
        <f>(I21*21)/100</f>
      </c>
      <c t="s">
        <v>23</v>
      </c>
    </row>
    <row r="22" spans="1:5" ht="12.75">
      <c r="A22" s="34" t="s">
        <v>50</v>
      </c>
      <c r="E22" s="35" t="s">
        <v>62</v>
      </c>
    </row>
    <row r="23" spans="1:5" ht="12.75">
      <c r="A23" s="38" t="s">
        <v>51</v>
      </c>
      <c r="E23" s="37" t="s">
        <v>47</v>
      </c>
    </row>
    <row r="24" spans="1:16" ht="12.75">
      <c r="A24" s="25" t="s">
        <v>45</v>
      </c>
      <c s="29" t="s">
        <v>37</v>
      </c>
      <c s="29" t="s">
        <v>63</v>
      </c>
      <c s="25" t="s">
        <v>47</v>
      </c>
      <c s="30" t="s">
        <v>64</v>
      </c>
      <c s="31" t="s">
        <v>49</v>
      </c>
      <c s="32">
        <v>1</v>
      </c>
      <c s="33">
        <v>0</v>
      </c>
      <c s="33">
        <f>ROUND(ROUND(H24,2)*ROUND(G24,3),2)</f>
      </c>
      <c r="O24">
        <f>(I24*21)/100</f>
      </c>
      <c t="s">
        <v>23</v>
      </c>
    </row>
    <row r="25" spans="1:5" ht="12.75">
      <c r="A25" s="34" t="s">
        <v>50</v>
      </c>
      <c r="E25" s="35" t="s">
        <v>65</v>
      </c>
    </row>
    <row r="26" spans="1:5" ht="12.75">
      <c r="A26" s="38" t="s">
        <v>51</v>
      </c>
      <c r="E26" s="37" t="s">
        <v>47</v>
      </c>
    </row>
    <row r="27" spans="1:16" ht="12.75">
      <c r="A27" s="25" t="s">
        <v>45</v>
      </c>
      <c s="29" t="s">
        <v>66</v>
      </c>
      <c s="29" t="s">
        <v>67</v>
      </c>
      <c s="25" t="s">
        <v>47</v>
      </c>
      <c s="30" t="s">
        <v>68</v>
      </c>
      <c s="31" t="s">
        <v>49</v>
      </c>
      <c s="32">
        <v>1</v>
      </c>
      <c s="33">
        <v>0</v>
      </c>
      <c s="33">
        <f>ROUND(ROUND(H27,2)*ROUND(G27,3),2)</f>
      </c>
      <c r="O27">
        <f>(I27*21)/100</f>
      </c>
      <c t="s">
        <v>23</v>
      </c>
    </row>
    <row r="28" spans="1:5" ht="12.75">
      <c r="A28" s="34" t="s">
        <v>50</v>
      </c>
      <c r="E28" s="35" t="s">
        <v>47</v>
      </c>
    </row>
    <row r="29" spans="1:5" ht="12.75">
      <c r="A29" s="36" t="s">
        <v>51</v>
      </c>
      <c r="E29" s="37" t="s">
        <v>47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0+O8+O15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69</v>
      </c>
      <c s="39">
        <f>0+I8+I15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69</v>
      </c>
      <c s="6"/>
      <c s="18" t="s">
        <v>70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22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0+I9+I12</f>
      </c>
      <c>
        <f>0+O9+O12</f>
      </c>
    </row>
    <row r="9" spans="1:16" ht="12.75">
      <c r="A9" s="25" t="s">
        <v>45</v>
      </c>
      <c s="29" t="s">
        <v>29</v>
      </c>
      <c s="29" t="s">
        <v>71</v>
      </c>
      <c s="25" t="s">
        <v>47</v>
      </c>
      <c s="30" t="s">
        <v>72</v>
      </c>
      <c s="31" t="s">
        <v>49</v>
      </c>
      <c s="32">
        <v>1</v>
      </c>
      <c s="33">
        <v>0</v>
      </c>
      <c s="33">
        <f>ROUND(ROUND(H9,2)*ROUND(G9,3),2)</f>
      </c>
      <c r="O9">
        <f>(I9*21)/100</f>
      </c>
      <c t="s">
        <v>23</v>
      </c>
    </row>
    <row r="10" spans="1:5" ht="102">
      <c r="A10" s="34" t="s">
        <v>50</v>
      </c>
      <c r="E10" s="35" t="s">
        <v>73</v>
      </c>
    </row>
    <row r="11" spans="1:5" ht="12.75">
      <c r="A11" s="38" t="s">
        <v>51</v>
      </c>
      <c r="E11" s="37" t="s">
        <v>47</v>
      </c>
    </row>
    <row r="12" spans="1:16" ht="12.75">
      <c r="A12" s="25" t="s">
        <v>45</v>
      </c>
      <c s="29" t="s">
        <v>23</v>
      </c>
      <c s="29" t="s">
        <v>74</v>
      </c>
      <c s="25" t="s">
        <v>47</v>
      </c>
      <c s="30" t="s">
        <v>75</v>
      </c>
      <c s="31" t="s">
        <v>49</v>
      </c>
      <c s="32">
        <v>1</v>
      </c>
      <c s="33">
        <v>0</v>
      </c>
      <c s="33">
        <f>ROUND(ROUND(H12,2)*ROUND(G12,3),2)</f>
      </c>
      <c r="O12">
        <f>(I12*21)/100</f>
      </c>
      <c t="s">
        <v>23</v>
      </c>
    </row>
    <row r="13" spans="1:5" ht="25.5">
      <c r="A13" s="34" t="s">
        <v>50</v>
      </c>
      <c r="E13" s="35" t="s">
        <v>76</v>
      </c>
    </row>
    <row r="14" spans="1:5" ht="12.75">
      <c r="A14" s="36" t="s">
        <v>51</v>
      </c>
      <c r="E14" s="37" t="s">
        <v>47</v>
      </c>
    </row>
    <row r="15" spans="1:18" ht="12.75" customHeight="1">
      <c r="A15" s="6" t="s">
        <v>43</v>
      </c>
      <c s="6"/>
      <c s="41" t="s">
        <v>29</v>
      </c>
      <c s="6"/>
      <c s="27" t="s">
        <v>77</v>
      </c>
      <c s="6"/>
      <c s="6"/>
      <c s="6"/>
      <c s="42">
        <f>0+Q15</f>
      </c>
      <c r="O15">
        <f>0+R15</f>
      </c>
      <c r="Q15">
        <f>0+I16</f>
      </c>
      <c>
        <f>0+O16</f>
      </c>
    </row>
    <row r="16" spans="1:16" ht="12.75">
      <c r="A16" s="25" t="s">
        <v>45</v>
      </c>
      <c s="29" t="s">
        <v>22</v>
      </c>
      <c s="29" t="s">
        <v>78</v>
      </c>
      <c s="25" t="s">
        <v>47</v>
      </c>
      <c s="30" t="s">
        <v>79</v>
      </c>
      <c s="31" t="s">
        <v>80</v>
      </c>
      <c s="32">
        <v>3</v>
      </c>
      <c s="33">
        <v>0</v>
      </c>
      <c s="33">
        <f>ROUND(ROUND(H16,2)*ROUND(G16,3),2)</f>
      </c>
      <c r="O16">
        <f>(I16*21)/100</f>
      </c>
      <c t="s">
        <v>23</v>
      </c>
    </row>
    <row r="17" spans="1:5" ht="38.25">
      <c r="A17" s="34" t="s">
        <v>50</v>
      </c>
      <c r="E17" s="35" t="s">
        <v>81</v>
      </c>
    </row>
    <row r="18" spans="1:5" ht="12.75">
      <c r="A18" s="36" t="s">
        <v>51</v>
      </c>
      <c r="E18" s="37" t="s">
        <v>47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2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0+O8+O18+O61+O68+O90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82</v>
      </c>
      <c s="39">
        <f>0+I8+I18+I61+I68+I90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82</v>
      </c>
      <c s="6"/>
      <c s="18" t="s">
        <v>83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22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0+I9+I12+I15</f>
      </c>
      <c>
        <f>0+O9+O12+O15</f>
      </c>
    </row>
    <row r="9" spans="1:16" ht="12.75">
      <c r="A9" s="25" t="s">
        <v>45</v>
      </c>
      <c s="29" t="s">
        <v>29</v>
      </c>
      <c s="29" t="s">
        <v>84</v>
      </c>
      <c s="25" t="s">
        <v>47</v>
      </c>
      <c s="30" t="s">
        <v>85</v>
      </c>
      <c s="31" t="s">
        <v>86</v>
      </c>
      <c s="32">
        <v>4635.861</v>
      </c>
      <c s="33">
        <v>0</v>
      </c>
      <c s="33">
        <f>ROUND(ROUND(H9,2)*ROUND(G9,3),2)</f>
      </c>
      <c r="O9">
        <f>(I9*21)/100</f>
      </c>
      <c t="s">
        <v>23</v>
      </c>
    </row>
    <row r="10" spans="1:5" ht="12.75">
      <c r="A10" s="34" t="s">
        <v>50</v>
      </c>
      <c r="E10" s="35" t="s">
        <v>87</v>
      </c>
    </row>
    <row r="11" spans="1:5" ht="38.25">
      <c r="A11" s="38" t="s">
        <v>51</v>
      </c>
      <c r="E11" s="37" t="s">
        <v>88</v>
      </c>
    </row>
    <row r="12" spans="1:16" ht="12.75">
      <c r="A12" s="25" t="s">
        <v>45</v>
      </c>
      <c s="29" t="s">
        <v>23</v>
      </c>
      <c s="29" t="s">
        <v>89</v>
      </c>
      <c s="25" t="s">
        <v>47</v>
      </c>
      <c s="30" t="s">
        <v>90</v>
      </c>
      <c s="31" t="s">
        <v>86</v>
      </c>
      <c s="32">
        <v>116.852</v>
      </c>
      <c s="33">
        <v>0</v>
      </c>
      <c s="33">
        <f>ROUND(ROUND(H12,2)*ROUND(G12,3),2)</f>
      </c>
      <c r="O12">
        <f>(I12*21)/100</f>
      </c>
      <c t="s">
        <v>23</v>
      </c>
    </row>
    <row r="13" spans="1:5" ht="12.75">
      <c r="A13" s="34" t="s">
        <v>50</v>
      </c>
      <c r="E13" s="35" t="s">
        <v>91</v>
      </c>
    </row>
    <row r="14" spans="1:5" ht="25.5">
      <c r="A14" s="38" t="s">
        <v>51</v>
      </c>
      <c r="E14" s="37" t="s">
        <v>92</v>
      </c>
    </row>
    <row r="15" spans="1:16" ht="12.75">
      <c r="A15" s="25" t="s">
        <v>45</v>
      </c>
      <c s="29" t="s">
        <v>22</v>
      </c>
      <c s="29" t="s">
        <v>93</v>
      </c>
      <c s="25" t="s">
        <v>47</v>
      </c>
      <c s="30" t="s">
        <v>94</v>
      </c>
      <c s="31" t="s">
        <v>95</v>
      </c>
      <c s="32">
        <v>195.993</v>
      </c>
      <c s="33">
        <v>0</v>
      </c>
      <c s="33">
        <f>ROUND(ROUND(H15,2)*ROUND(G15,3),2)</f>
      </c>
      <c r="O15">
        <f>(I15*21)/100</f>
      </c>
      <c t="s">
        <v>23</v>
      </c>
    </row>
    <row r="16" spans="1:5" ht="12.75">
      <c r="A16" s="34" t="s">
        <v>50</v>
      </c>
      <c r="E16" s="35" t="s">
        <v>96</v>
      </c>
    </row>
    <row r="17" spans="1:5" ht="12.75">
      <c r="A17" s="36" t="s">
        <v>51</v>
      </c>
      <c r="E17" s="37" t="s">
        <v>97</v>
      </c>
    </row>
    <row r="18" spans="1:18" ht="12.75" customHeight="1">
      <c r="A18" s="6" t="s">
        <v>43</v>
      </c>
      <c s="6"/>
      <c s="41" t="s">
        <v>29</v>
      </c>
      <c s="6"/>
      <c s="27" t="s">
        <v>77</v>
      </c>
      <c s="6"/>
      <c s="6"/>
      <c s="6"/>
      <c s="42">
        <f>0+Q18</f>
      </c>
      <c r="O18">
        <f>0+R18</f>
      </c>
      <c r="Q18">
        <f>0+I19+I22+I25+I28+I31+I34+I37+I40+I43+I46+I49+I52+I55+I58</f>
      </c>
      <c>
        <f>0+O19+O22+O25+O28+O31+O34+O37+O40+O43+O46+O49+O52+O55+O58</f>
      </c>
    </row>
    <row r="19" spans="1:16" ht="12.75">
      <c r="A19" s="25" t="s">
        <v>45</v>
      </c>
      <c s="29" t="s">
        <v>33</v>
      </c>
      <c s="29" t="s">
        <v>98</v>
      </c>
      <c s="25" t="s">
        <v>47</v>
      </c>
      <c s="30" t="s">
        <v>99</v>
      </c>
      <c s="31" t="s">
        <v>100</v>
      </c>
      <c s="32">
        <v>20</v>
      </c>
      <c s="33">
        <v>0</v>
      </c>
      <c s="33">
        <f>ROUND(ROUND(H19,2)*ROUND(G19,3),2)</f>
      </c>
      <c r="O19">
        <f>(I19*21)/100</f>
      </c>
      <c t="s">
        <v>23</v>
      </c>
    </row>
    <row r="20" spans="1:5" ht="12.75">
      <c r="A20" s="34" t="s">
        <v>50</v>
      </c>
      <c r="E20" s="35" t="s">
        <v>101</v>
      </c>
    </row>
    <row r="21" spans="1:5" ht="12.75">
      <c r="A21" s="38" t="s">
        <v>51</v>
      </c>
      <c r="E21" s="37" t="s">
        <v>47</v>
      </c>
    </row>
    <row r="22" spans="1:16" ht="12.75">
      <c r="A22" s="25" t="s">
        <v>45</v>
      </c>
      <c s="29" t="s">
        <v>35</v>
      </c>
      <c s="29" t="s">
        <v>102</v>
      </c>
      <c s="25" t="s">
        <v>47</v>
      </c>
      <c s="30" t="s">
        <v>103</v>
      </c>
      <c s="31" t="s">
        <v>100</v>
      </c>
      <c s="32">
        <v>1977.032</v>
      </c>
      <c s="33">
        <v>0</v>
      </c>
      <c s="33">
        <f>ROUND(ROUND(H22,2)*ROUND(G22,3),2)</f>
      </c>
      <c r="O22">
        <f>(I22*21)/100</f>
      </c>
      <c t="s">
        <v>23</v>
      </c>
    </row>
    <row r="23" spans="1:5" ht="25.5">
      <c r="A23" s="34" t="s">
        <v>50</v>
      </c>
      <c r="E23" s="35" t="s">
        <v>104</v>
      </c>
    </row>
    <row r="24" spans="1:5" ht="12.75">
      <c r="A24" s="38" t="s">
        <v>51</v>
      </c>
      <c r="E24" s="37" t="s">
        <v>105</v>
      </c>
    </row>
    <row r="25" spans="1:16" ht="25.5">
      <c r="A25" s="25" t="s">
        <v>45</v>
      </c>
      <c s="29" t="s">
        <v>37</v>
      </c>
      <c s="29" t="s">
        <v>106</v>
      </c>
      <c s="25" t="s">
        <v>47</v>
      </c>
      <c s="30" t="s">
        <v>107</v>
      </c>
      <c s="31" t="s">
        <v>95</v>
      </c>
      <c s="32">
        <v>1580.321</v>
      </c>
      <c s="33">
        <v>0</v>
      </c>
      <c s="33">
        <f>ROUND(ROUND(H25,2)*ROUND(G25,3),2)</f>
      </c>
      <c r="O25">
        <f>(I25*21)/100</f>
      </c>
      <c t="s">
        <v>23</v>
      </c>
    </row>
    <row r="26" spans="1:5" ht="12.75">
      <c r="A26" s="34" t="s">
        <v>50</v>
      </c>
      <c r="E26" s="35" t="s">
        <v>47</v>
      </c>
    </row>
    <row r="27" spans="1:5" ht="12.75">
      <c r="A27" s="38" t="s">
        <v>51</v>
      </c>
      <c r="E27" s="37" t="s">
        <v>108</v>
      </c>
    </row>
    <row r="28" spans="1:16" ht="25.5">
      <c r="A28" s="25" t="s">
        <v>45</v>
      </c>
      <c s="29" t="s">
        <v>66</v>
      </c>
      <c s="29" t="s">
        <v>109</v>
      </c>
      <c s="25" t="s">
        <v>47</v>
      </c>
      <c s="30" t="s">
        <v>110</v>
      </c>
      <c s="31" t="s">
        <v>95</v>
      </c>
      <c s="32">
        <v>10.4</v>
      </c>
      <c s="33">
        <v>0</v>
      </c>
      <c s="33">
        <f>ROUND(ROUND(H28,2)*ROUND(G28,3),2)</f>
      </c>
      <c r="O28">
        <f>(I28*21)/100</f>
      </c>
      <c t="s">
        <v>23</v>
      </c>
    </row>
    <row r="29" spans="1:5" ht="12.75">
      <c r="A29" s="34" t="s">
        <v>50</v>
      </c>
      <c r="E29" s="35" t="s">
        <v>111</v>
      </c>
    </row>
    <row r="30" spans="1:5" ht="12.75">
      <c r="A30" s="38" t="s">
        <v>51</v>
      </c>
      <c r="E30" s="37" t="s">
        <v>112</v>
      </c>
    </row>
    <row r="31" spans="1:16" ht="12.75">
      <c r="A31" s="25" t="s">
        <v>45</v>
      </c>
      <c s="29" t="s">
        <v>113</v>
      </c>
      <c s="29" t="s">
        <v>114</v>
      </c>
      <c s="25" t="s">
        <v>47</v>
      </c>
      <c s="30" t="s">
        <v>115</v>
      </c>
      <c s="31" t="s">
        <v>95</v>
      </c>
      <c s="32">
        <v>20.16</v>
      </c>
      <c s="33">
        <v>0</v>
      </c>
      <c s="33">
        <f>ROUND(ROUND(H31,2)*ROUND(G31,3),2)</f>
      </c>
      <c r="O31">
        <f>(I31*21)/100</f>
      </c>
      <c t="s">
        <v>23</v>
      </c>
    </row>
    <row r="32" spans="1:5" ht="12.75">
      <c r="A32" s="34" t="s">
        <v>50</v>
      </c>
      <c r="E32" s="35" t="s">
        <v>116</v>
      </c>
    </row>
    <row r="33" spans="1:5" ht="12.75">
      <c r="A33" s="38" t="s">
        <v>51</v>
      </c>
      <c r="E33" s="37" t="s">
        <v>117</v>
      </c>
    </row>
    <row r="34" spans="1:16" ht="12.75">
      <c r="A34" s="25" t="s">
        <v>45</v>
      </c>
      <c s="29" t="s">
        <v>40</v>
      </c>
      <c s="29" t="s">
        <v>118</v>
      </c>
      <c s="25" t="s">
        <v>47</v>
      </c>
      <c s="30" t="s">
        <v>119</v>
      </c>
      <c s="31" t="s">
        <v>120</v>
      </c>
      <c s="32">
        <v>1450</v>
      </c>
      <c s="33">
        <v>0</v>
      </c>
      <c s="33">
        <f>ROUND(ROUND(H34,2)*ROUND(G34,3),2)</f>
      </c>
      <c r="O34">
        <f>(I34*21)/100</f>
      </c>
      <c t="s">
        <v>23</v>
      </c>
    </row>
    <row r="35" spans="1:5" ht="12.75">
      <c r="A35" s="34" t="s">
        <v>50</v>
      </c>
      <c r="E35" s="35" t="s">
        <v>116</v>
      </c>
    </row>
    <row r="36" spans="1:5" ht="12.75">
      <c r="A36" s="38" t="s">
        <v>51</v>
      </c>
      <c r="E36" s="37" t="s">
        <v>47</v>
      </c>
    </row>
    <row r="37" spans="1:16" ht="12.75">
      <c r="A37" s="25" t="s">
        <v>45</v>
      </c>
      <c s="29" t="s">
        <v>42</v>
      </c>
      <c s="29" t="s">
        <v>121</v>
      </c>
      <c s="25" t="s">
        <v>47</v>
      </c>
      <c s="30" t="s">
        <v>122</v>
      </c>
      <c s="31" t="s">
        <v>120</v>
      </c>
      <c s="32">
        <v>22</v>
      </c>
      <c s="33">
        <v>0</v>
      </c>
      <c s="33">
        <f>ROUND(ROUND(H37,2)*ROUND(G37,3),2)</f>
      </c>
      <c r="O37">
        <f>(I37*21)/100</f>
      </c>
      <c t="s">
        <v>23</v>
      </c>
    </row>
    <row r="38" spans="1:5" ht="12.75">
      <c r="A38" s="34" t="s">
        <v>50</v>
      </c>
      <c r="E38" s="35" t="s">
        <v>47</v>
      </c>
    </row>
    <row r="39" spans="1:5" ht="12.75">
      <c r="A39" s="38" t="s">
        <v>51</v>
      </c>
      <c r="E39" s="37" t="s">
        <v>47</v>
      </c>
    </row>
    <row r="40" spans="1:16" ht="12.75">
      <c r="A40" s="25" t="s">
        <v>45</v>
      </c>
      <c s="29" t="s">
        <v>123</v>
      </c>
      <c s="29" t="s">
        <v>124</v>
      </c>
      <c s="25" t="s">
        <v>47</v>
      </c>
      <c s="30" t="s">
        <v>125</v>
      </c>
      <c s="31" t="s">
        <v>95</v>
      </c>
      <c s="32">
        <v>643.83</v>
      </c>
      <c s="33">
        <v>0</v>
      </c>
      <c s="33">
        <f>ROUND(ROUND(H40,2)*ROUND(G40,3),2)</f>
      </c>
      <c r="O40">
        <f>(I40*21)/100</f>
      </c>
      <c t="s">
        <v>23</v>
      </c>
    </row>
    <row r="41" spans="1:5" ht="12.75">
      <c r="A41" s="34" t="s">
        <v>50</v>
      </c>
      <c r="E41" s="35" t="s">
        <v>47</v>
      </c>
    </row>
    <row r="42" spans="1:5" ht="12.75">
      <c r="A42" s="38" t="s">
        <v>51</v>
      </c>
      <c r="E42" s="37" t="s">
        <v>108</v>
      </c>
    </row>
    <row r="43" spans="1:16" ht="12.75">
      <c r="A43" s="25" t="s">
        <v>45</v>
      </c>
      <c s="29" t="s">
        <v>126</v>
      </c>
      <c s="29" t="s">
        <v>127</v>
      </c>
      <c s="25" t="s">
        <v>47</v>
      </c>
      <c s="30" t="s">
        <v>128</v>
      </c>
      <c s="31" t="s">
        <v>95</v>
      </c>
      <c s="32">
        <v>709.689</v>
      </c>
      <c s="33">
        <v>0</v>
      </c>
      <c s="33">
        <f>ROUND(ROUND(H43,2)*ROUND(G43,3),2)</f>
      </c>
      <c r="O43">
        <f>(I43*21)/100</f>
      </c>
      <c t="s">
        <v>23</v>
      </c>
    </row>
    <row r="44" spans="1:5" ht="12.75">
      <c r="A44" s="34" t="s">
        <v>50</v>
      </c>
      <c r="E44" s="35" t="s">
        <v>129</v>
      </c>
    </row>
    <row r="45" spans="1:5" ht="12.75">
      <c r="A45" s="38" t="s">
        <v>51</v>
      </c>
      <c r="E45" s="37" t="s">
        <v>108</v>
      </c>
    </row>
    <row r="46" spans="1:16" ht="12.75">
      <c r="A46" s="25" t="s">
        <v>45</v>
      </c>
      <c s="29" t="s">
        <v>130</v>
      </c>
      <c s="29" t="s">
        <v>131</v>
      </c>
      <c s="25" t="s">
        <v>47</v>
      </c>
      <c s="30" t="s">
        <v>132</v>
      </c>
      <c s="31" t="s">
        <v>95</v>
      </c>
      <c s="32">
        <v>203.272</v>
      </c>
      <c s="33">
        <v>0</v>
      </c>
      <c s="33">
        <f>ROUND(ROUND(H46,2)*ROUND(G46,3),2)</f>
      </c>
      <c r="O46">
        <f>(I46*21)/100</f>
      </c>
      <c t="s">
        <v>23</v>
      </c>
    </row>
    <row r="47" spans="1:5" ht="12.75">
      <c r="A47" s="34" t="s">
        <v>50</v>
      </c>
      <c r="E47" s="35" t="s">
        <v>133</v>
      </c>
    </row>
    <row r="48" spans="1:5" ht="12.75">
      <c r="A48" s="38" t="s">
        <v>51</v>
      </c>
      <c r="E48" s="37" t="s">
        <v>108</v>
      </c>
    </row>
    <row r="49" spans="1:16" ht="12.75">
      <c r="A49" s="25" t="s">
        <v>45</v>
      </c>
      <c s="29" t="s">
        <v>134</v>
      </c>
      <c s="29" t="s">
        <v>135</v>
      </c>
      <c s="25" t="s">
        <v>47</v>
      </c>
      <c s="30" t="s">
        <v>136</v>
      </c>
      <c s="31" t="s">
        <v>100</v>
      </c>
      <c s="32">
        <v>4364.91</v>
      </c>
      <c s="33">
        <v>0</v>
      </c>
      <c s="33">
        <f>ROUND(ROUND(H49,2)*ROUND(G49,3),2)</f>
      </c>
      <c r="O49">
        <f>(I49*21)/100</f>
      </c>
      <c t="s">
        <v>23</v>
      </c>
    </row>
    <row r="50" spans="1:5" ht="12.75">
      <c r="A50" s="34" t="s">
        <v>50</v>
      </c>
      <c r="E50" s="35" t="s">
        <v>47</v>
      </c>
    </row>
    <row r="51" spans="1:5" ht="12.75">
      <c r="A51" s="38" t="s">
        <v>51</v>
      </c>
      <c r="E51" s="37" t="s">
        <v>108</v>
      </c>
    </row>
    <row r="52" spans="1:16" ht="12.75">
      <c r="A52" s="25" t="s">
        <v>45</v>
      </c>
      <c s="29" t="s">
        <v>137</v>
      </c>
      <c s="29" t="s">
        <v>138</v>
      </c>
      <c s="25" t="s">
        <v>47</v>
      </c>
      <c s="30" t="s">
        <v>139</v>
      </c>
      <c s="31" t="s">
        <v>100</v>
      </c>
      <c s="32">
        <v>1959.925</v>
      </c>
      <c s="33">
        <v>0</v>
      </c>
      <c s="33">
        <f>ROUND(ROUND(H52,2)*ROUND(G52,3),2)</f>
      </c>
      <c r="O52">
        <f>(I52*21)/100</f>
      </c>
      <c t="s">
        <v>23</v>
      </c>
    </row>
    <row r="53" spans="1:5" ht="12.75">
      <c r="A53" s="34" t="s">
        <v>50</v>
      </c>
      <c r="E53" s="35" t="s">
        <v>140</v>
      </c>
    </row>
    <row r="54" spans="1:5" ht="12.75">
      <c r="A54" s="38" t="s">
        <v>51</v>
      </c>
      <c r="E54" s="37" t="s">
        <v>108</v>
      </c>
    </row>
    <row r="55" spans="1:16" ht="12.75">
      <c r="A55" s="25" t="s">
        <v>45</v>
      </c>
      <c s="29" t="s">
        <v>141</v>
      </c>
      <c s="29" t="s">
        <v>142</v>
      </c>
      <c s="25" t="s">
        <v>47</v>
      </c>
      <c s="30" t="s">
        <v>143</v>
      </c>
      <c s="31" t="s">
        <v>100</v>
      </c>
      <c s="32">
        <v>1959.925</v>
      </c>
      <c s="33">
        <v>0</v>
      </c>
      <c s="33">
        <f>ROUND(ROUND(H55,2)*ROUND(G55,3),2)</f>
      </c>
      <c r="O55">
        <f>(I55*21)/100</f>
      </c>
      <c t="s">
        <v>23</v>
      </c>
    </row>
    <row r="56" spans="1:5" ht="12.75">
      <c r="A56" s="34" t="s">
        <v>50</v>
      </c>
      <c r="E56" s="35" t="s">
        <v>47</v>
      </c>
    </row>
    <row r="57" spans="1:5" ht="12.75">
      <c r="A57" s="38" t="s">
        <v>51</v>
      </c>
      <c r="E57" s="37" t="s">
        <v>108</v>
      </c>
    </row>
    <row r="58" spans="1:16" ht="12.75">
      <c r="A58" s="25" t="s">
        <v>45</v>
      </c>
      <c s="29" t="s">
        <v>144</v>
      </c>
      <c s="29" t="s">
        <v>145</v>
      </c>
      <c s="25" t="s">
        <v>47</v>
      </c>
      <c s="30" t="s">
        <v>146</v>
      </c>
      <c s="31" t="s">
        <v>100</v>
      </c>
      <c s="32">
        <v>1959.925</v>
      </c>
      <c s="33">
        <v>0</v>
      </c>
      <c s="33">
        <f>ROUND(ROUND(H58,2)*ROUND(G58,3),2)</f>
      </c>
      <c r="O58">
        <f>(I58*21)/100</f>
      </c>
      <c t="s">
        <v>23</v>
      </c>
    </row>
    <row r="59" spans="1:5" ht="12.75">
      <c r="A59" s="34" t="s">
        <v>50</v>
      </c>
      <c r="E59" s="35" t="s">
        <v>147</v>
      </c>
    </row>
    <row r="60" spans="1:5" ht="12.75">
      <c r="A60" s="36" t="s">
        <v>51</v>
      </c>
      <c r="E60" s="37" t="s">
        <v>108</v>
      </c>
    </row>
    <row r="61" spans="1:18" ht="12.75" customHeight="1">
      <c r="A61" s="6" t="s">
        <v>43</v>
      </c>
      <c s="6"/>
      <c s="41" t="s">
        <v>22</v>
      </c>
      <c s="6"/>
      <c s="27" t="s">
        <v>148</v>
      </c>
      <c s="6"/>
      <c s="6"/>
      <c s="6"/>
      <c s="42">
        <f>0+Q61</f>
      </c>
      <c r="O61">
        <f>0+R61</f>
      </c>
      <c r="Q61">
        <f>0+I62+I65</f>
      </c>
      <c>
        <f>0+O62+O65</f>
      </c>
    </row>
    <row r="62" spans="1:16" ht="12.75">
      <c r="A62" s="25" t="s">
        <v>45</v>
      </c>
      <c s="29" t="s">
        <v>149</v>
      </c>
      <c s="29" t="s">
        <v>150</v>
      </c>
      <c s="25" t="s">
        <v>47</v>
      </c>
      <c s="30" t="s">
        <v>151</v>
      </c>
      <c s="31" t="s">
        <v>95</v>
      </c>
      <c s="32">
        <v>34.56</v>
      </c>
      <c s="33">
        <v>0</v>
      </c>
      <c s="33">
        <f>ROUND(ROUND(H62,2)*ROUND(G62,3),2)</f>
      </c>
      <c r="O62">
        <f>(I62*21)/100</f>
      </c>
      <c t="s">
        <v>23</v>
      </c>
    </row>
    <row r="63" spans="1:5" ht="12.75">
      <c r="A63" s="34" t="s">
        <v>50</v>
      </c>
      <c r="E63" s="35" t="s">
        <v>152</v>
      </c>
    </row>
    <row r="64" spans="1:5" ht="12.75">
      <c r="A64" s="38" t="s">
        <v>51</v>
      </c>
      <c r="E64" s="37" t="s">
        <v>153</v>
      </c>
    </row>
    <row r="65" spans="1:16" ht="12.75">
      <c r="A65" s="25" t="s">
        <v>45</v>
      </c>
      <c s="29" t="s">
        <v>154</v>
      </c>
      <c s="29" t="s">
        <v>155</v>
      </c>
      <c s="25" t="s">
        <v>47</v>
      </c>
      <c s="30" t="s">
        <v>156</v>
      </c>
      <c s="31" t="s">
        <v>95</v>
      </c>
      <c s="32">
        <v>20.877</v>
      </c>
      <c s="33">
        <v>0</v>
      </c>
      <c s="33">
        <f>ROUND(ROUND(H65,2)*ROUND(G65,3),2)</f>
      </c>
      <c r="O65">
        <f>(I65*21)/100</f>
      </c>
      <c t="s">
        <v>23</v>
      </c>
    </row>
    <row r="66" spans="1:5" ht="25.5">
      <c r="A66" s="34" t="s">
        <v>50</v>
      </c>
      <c r="E66" s="35" t="s">
        <v>157</v>
      </c>
    </row>
    <row r="67" spans="1:5" ht="12.75">
      <c r="A67" s="36" t="s">
        <v>51</v>
      </c>
      <c r="E67" s="37" t="s">
        <v>108</v>
      </c>
    </row>
    <row r="68" spans="1:18" ht="12.75" customHeight="1">
      <c r="A68" s="6" t="s">
        <v>43</v>
      </c>
      <c s="6"/>
      <c s="41" t="s">
        <v>35</v>
      </c>
      <c s="6"/>
      <c s="27" t="s">
        <v>158</v>
      </c>
      <c s="6"/>
      <c s="6"/>
      <c s="6"/>
      <c s="42">
        <f>0+Q68</f>
      </c>
      <c r="O68">
        <f>0+R68</f>
      </c>
      <c r="Q68">
        <f>0+I69+I72+I75+I78+I81+I84+I87</f>
      </c>
      <c>
        <f>0+O69+O72+O75+O78+O81+O84+O87</f>
      </c>
    </row>
    <row r="69" spans="1:16" ht="12.75">
      <c r="A69" s="25" t="s">
        <v>45</v>
      </c>
      <c s="29" t="s">
        <v>159</v>
      </c>
      <c s="29" t="s">
        <v>160</v>
      </c>
      <c s="25" t="s">
        <v>47</v>
      </c>
      <c s="30" t="s">
        <v>161</v>
      </c>
      <c s="31" t="s">
        <v>95</v>
      </c>
      <c s="32">
        <v>11.44</v>
      </c>
      <c s="33">
        <v>0</v>
      </c>
      <c s="33">
        <f>ROUND(ROUND(H69,2)*ROUND(G69,3),2)</f>
      </c>
      <c r="O69">
        <f>(I69*21)/100</f>
      </c>
      <c t="s">
        <v>23</v>
      </c>
    </row>
    <row r="70" spans="1:5" ht="12.75">
      <c r="A70" s="34" t="s">
        <v>50</v>
      </c>
      <c r="E70" s="35" t="s">
        <v>162</v>
      </c>
    </row>
    <row r="71" spans="1:5" ht="12.75">
      <c r="A71" s="38" t="s">
        <v>51</v>
      </c>
      <c r="E71" s="37" t="s">
        <v>47</v>
      </c>
    </row>
    <row r="72" spans="1:16" ht="12.75">
      <c r="A72" s="25" t="s">
        <v>45</v>
      </c>
      <c s="29" t="s">
        <v>163</v>
      </c>
      <c s="29" t="s">
        <v>164</v>
      </c>
      <c s="25" t="s">
        <v>47</v>
      </c>
      <c s="30" t="s">
        <v>165</v>
      </c>
      <c s="31" t="s">
        <v>95</v>
      </c>
      <c s="32">
        <v>799.363</v>
      </c>
      <c s="33">
        <v>0</v>
      </c>
      <c s="33">
        <f>ROUND(ROUND(H72,2)*ROUND(G72,3),2)</f>
      </c>
      <c r="O72">
        <f>(I72*21)/100</f>
      </c>
      <c t="s">
        <v>23</v>
      </c>
    </row>
    <row r="73" spans="1:5" ht="12.75">
      <c r="A73" s="34" t="s">
        <v>50</v>
      </c>
      <c r="E73" s="35" t="s">
        <v>166</v>
      </c>
    </row>
    <row r="74" spans="1:5" ht="12.75">
      <c r="A74" s="38" t="s">
        <v>51</v>
      </c>
      <c r="E74" s="37" t="s">
        <v>108</v>
      </c>
    </row>
    <row r="75" spans="1:16" ht="12.75">
      <c r="A75" s="25" t="s">
        <v>45</v>
      </c>
      <c s="29" t="s">
        <v>167</v>
      </c>
      <c s="29" t="s">
        <v>168</v>
      </c>
      <c s="25" t="s">
        <v>47</v>
      </c>
      <c s="30" t="s">
        <v>169</v>
      </c>
      <c s="31" t="s">
        <v>100</v>
      </c>
      <c s="32">
        <v>3633</v>
      </c>
      <c s="33">
        <v>0</v>
      </c>
      <c s="33">
        <f>ROUND(ROUND(H75,2)*ROUND(G75,3),2)</f>
      </c>
      <c r="O75">
        <f>(I75*21)/100</f>
      </c>
      <c t="s">
        <v>23</v>
      </c>
    </row>
    <row r="76" spans="1:5" ht="12.75">
      <c r="A76" s="34" t="s">
        <v>50</v>
      </c>
      <c r="E76" s="35" t="s">
        <v>170</v>
      </c>
    </row>
    <row r="77" spans="1:5" ht="12.75">
      <c r="A77" s="38" t="s">
        <v>51</v>
      </c>
      <c r="E77" s="37" t="s">
        <v>108</v>
      </c>
    </row>
    <row r="78" spans="1:16" ht="12.75">
      <c r="A78" s="25" t="s">
        <v>45</v>
      </c>
      <c s="29" t="s">
        <v>171</v>
      </c>
      <c s="29" t="s">
        <v>172</v>
      </c>
      <c s="25" t="s">
        <v>47</v>
      </c>
      <c s="30" t="s">
        <v>173</v>
      </c>
      <c s="31" t="s">
        <v>100</v>
      </c>
      <c s="32">
        <v>3633</v>
      </c>
      <c s="33">
        <v>0</v>
      </c>
      <c s="33">
        <f>ROUND(ROUND(H78,2)*ROUND(G78,3),2)</f>
      </c>
      <c r="O78">
        <f>(I78*21)/100</f>
      </c>
      <c t="s">
        <v>23</v>
      </c>
    </row>
    <row r="79" spans="1:5" ht="12.75">
      <c r="A79" s="34" t="s">
        <v>50</v>
      </c>
      <c r="E79" s="35" t="s">
        <v>174</v>
      </c>
    </row>
    <row r="80" spans="1:5" ht="12.75">
      <c r="A80" s="38" t="s">
        <v>51</v>
      </c>
      <c r="E80" s="37" t="s">
        <v>108</v>
      </c>
    </row>
    <row r="81" spans="1:16" ht="12.75">
      <c r="A81" s="25" t="s">
        <v>45</v>
      </c>
      <c s="29" t="s">
        <v>175</v>
      </c>
      <c s="29" t="s">
        <v>176</v>
      </c>
      <c s="25" t="s">
        <v>47</v>
      </c>
      <c s="30" t="s">
        <v>177</v>
      </c>
      <c s="31" t="s">
        <v>100</v>
      </c>
      <c s="32">
        <v>3633</v>
      </c>
      <c s="33">
        <v>0</v>
      </c>
      <c s="33">
        <f>ROUND(ROUND(H81,2)*ROUND(G81,3),2)</f>
      </c>
      <c r="O81">
        <f>(I81*21)/100</f>
      </c>
      <c t="s">
        <v>23</v>
      </c>
    </row>
    <row r="82" spans="1:5" ht="12.75">
      <c r="A82" s="34" t="s">
        <v>50</v>
      </c>
      <c r="E82" s="35" t="s">
        <v>178</v>
      </c>
    </row>
    <row r="83" spans="1:5" ht="12.75">
      <c r="A83" s="38" t="s">
        <v>51</v>
      </c>
      <c r="E83" s="37" t="s">
        <v>108</v>
      </c>
    </row>
    <row r="84" spans="1:16" ht="12.75">
      <c r="A84" s="25" t="s">
        <v>45</v>
      </c>
      <c s="29" t="s">
        <v>179</v>
      </c>
      <c s="29" t="s">
        <v>180</v>
      </c>
      <c s="25" t="s">
        <v>47</v>
      </c>
      <c s="30" t="s">
        <v>181</v>
      </c>
      <c s="31" t="s">
        <v>100</v>
      </c>
      <c s="32">
        <v>80.85</v>
      </c>
      <c s="33">
        <v>0</v>
      </c>
      <c s="33">
        <f>ROUND(ROUND(H84,2)*ROUND(G84,3),2)</f>
      </c>
      <c r="O84">
        <f>(I84*21)/100</f>
      </c>
      <c t="s">
        <v>23</v>
      </c>
    </row>
    <row r="85" spans="1:5" ht="12.75">
      <c r="A85" s="34" t="s">
        <v>50</v>
      </c>
      <c r="E85" s="35" t="s">
        <v>182</v>
      </c>
    </row>
    <row r="86" spans="1:5" ht="12.75">
      <c r="A86" s="38" t="s">
        <v>51</v>
      </c>
      <c r="E86" s="37" t="s">
        <v>108</v>
      </c>
    </row>
    <row r="87" spans="1:16" ht="25.5">
      <c r="A87" s="25" t="s">
        <v>45</v>
      </c>
      <c s="29" t="s">
        <v>183</v>
      </c>
      <c s="29" t="s">
        <v>184</v>
      </c>
      <c s="25" t="s">
        <v>47</v>
      </c>
      <c s="30" t="s">
        <v>185</v>
      </c>
      <c s="31" t="s">
        <v>100</v>
      </c>
      <c s="32">
        <v>26.35</v>
      </c>
      <c s="33">
        <v>0</v>
      </c>
      <c s="33">
        <f>ROUND(ROUND(H87,2)*ROUND(G87,3),2)</f>
      </c>
      <c r="O87">
        <f>(I87*21)/100</f>
      </c>
      <c t="s">
        <v>23</v>
      </c>
    </row>
    <row r="88" spans="1:5" ht="12.75">
      <c r="A88" s="34" t="s">
        <v>50</v>
      </c>
      <c r="E88" s="35" t="s">
        <v>186</v>
      </c>
    </row>
    <row r="89" spans="1:5" ht="12.75">
      <c r="A89" s="36" t="s">
        <v>51</v>
      </c>
      <c r="E89" s="37" t="s">
        <v>108</v>
      </c>
    </row>
    <row r="90" spans="1:18" ht="12.75" customHeight="1">
      <c r="A90" s="6" t="s">
        <v>43</v>
      </c>
      <c s="6"/>
      <c s="41" t="s">
        <v>40</v>
      </c>
      <c s="6"/>
      <c s="27" t="s">
        <v>187</v>
      </c>
      <c s="6"/>
      <c s="6"/>
      <c s="6"/>
      <c s="42">
        <f>0+Q90</f>
      </c>
      <c r="O90">
        <f>0+R90</f>
      </c>
      <c r="Q90">
        <f>0+I91+I94+I97+I100+I103+I106+I109+I112+I115+I118+I121+I124+I127</f>
      </c>
      <c>
        <f>0+O91+O94+O97+O100+O103+O106+O109+O112+O115+O118+O121+O124+O127</f>
      </c>
    </row>
    <row r="91" spans="1:16" ht="12.75">
      <c r="A91" s="25" t="s">
        <v>45</v>
      </c>
      <c s="29" t="s">
        <v>188</v>
      </c>
      <c s="29" t="s">
        <v>189</v>
      </c>
      <c s="25" t="s">
        <v>47</v>
      </c>
      <c s="30" t="s">
        <v>190</v>
      </c>
      <c s="31" t="s">
        <v>120</v>
      </c>
      <c s="32">
        <v>130</v>
      </c>
      <c s="33">
        <v>0</v>
      </c>
      <c s="33">
        <f>ROUND(ROUND(H91,2)*ROUND(G91,3),2)</f>
      </c>
      <c r="O91">
        <f>(I91*21)/100</f>
      </c>
      <c t="s">
        <v>23</v>
      </c>
    </row>
    <row r="92" spans="1:5" ht="12.75">
      <c r="A92" s="34" t="s">
        <v>50</v>
      </c>
      <c r="E92" s="35" t="s">
        <v>191</v>
      </c>
    </row>
    <row r="93" spans="1:5" ht="12.75">
      <c r="A93" s="38" t="s">
        <v>51</v>
      </c>
      <c r="E93" s="37" t="s">
        <v>47</v>
      </c>
    </row>
    <row r="94" spans="1:16" ht="12.75">
      <c r="A94" s="25" t="s">
        <v>45</v>
      </c>
      <c s="29" t="s">
        <v>192</v>
      </c>
      <c s="29" t="s">
        <v>193</v>
      </c>
      <c s="25" t="s">
        <v>47</v>
      </c>
      <c s="30" t="s">
        <v>194</v>
      </c>
      <c s="31" t="s">
        <v>80</v>
      </c>
      <c s="32">
        <v>83</v>
      </c>
      <c s="33">
        <v>0</v>
      </c>
      <c s="33">
        <f>ROUND(ROUND(H94,2)*ROUND(G94,3),2)</f>
      </c>
      <c r="O94">
        <f>(I94*21)/100</f>
      </c>
      <c t="s">
        <v>23</v>
      </c>
    </row>
    <row r="95" spans="1:5" ht="12.75">
      <c r="A95" s="34" t="s">
        <v>50</v>
      </c>
      <c r="E95" s="35" t="s">
        <v>195</v>
      </c>
    </row>
    <row r="96" spans="1:5" ht="12.75">
      <c r="A96" s="38" t="s">
        <v>51</v>
      </c>
      <c r="E96" s="37" t="s">
        <v>47</v>
      </c>
    </row>
    <row r="97" spans="1:16" ht="12.75">
      <c r="A97" s="25" t="s">
        <v>45</v>
      </c>
      <c s="29" t="s">
        <v>196</v>
      </c>
      <c s="29" t="s">
        <v>197</v>
      </c>
      <c s="25" t="s">
        <v>47</v>
      </c>
      <c s="30" t="s">
        <v>198</v>
      </c>
      <c s="31" t="s">
        <v>80</v>
      </c>
      <c s="32">
        <v>7</v>
      </c>
      <c s="33">
        <v>0</v>
      </c>
      <c s="33">
        <f>ROUND(ROUND(H97,2)*ROUND(G97,3),2)</f>
      </c>
      <c r="O97">
        <f>(I97*21)/100</f>
      </c>
      <c t="s">
        <v>23</v>
      </c>
    </row>
    <row r="98" spans="1:5" ht="12.75">
      <c r="A98" s="34" t="s">
        <v>50</v>
      </c>
      <c r="E98" s="35" t="s">
        <v>199</v>
      </c>
    </row>
    <row r="99" spans="1:5" ht="12.75">
      <c r="A99" s="38" t="s">
        <v>51</v>
      </c>
      <c r="E99" s="37" t="s">
        <v>47</v>
      </c>
    </row>
    <row r="100" spans="1:16" ht="25.5">
      <c r="A100" s="25" t="s">
        <v>45</v>
      </c>
      <c s="29" t="s">
        <v>200</v>
      </c>
      <c s="29" t="s">
        <v>201</v>
      </c>
      <c s="25" t="s">
        <v>47</v>
      </c>
      <c s="30" t="s">
        <v>202</v>
      </c>
      <c s="31" t="s">
        <v>80</v>
      </c>
      <c s="32">
        <v>45</v>
      </c>
      <c s="33">
        <v>0</v>
      </c>
      <c s="33">
        <f>ROUND(ROUND(H100,2)*ROUND(G100,3),2)</f>
      </c>
      <c r="O100">
        <f>(I100*21)/100</f>
      </c>
      <c t="s">
        <v>23</v>
      </c>
    </row>
    <row r="101" spans="1:5" ht="12.75">
      <c r="A101" s="34" t="s">
        <v>50</v>
      </c>
      <c r="E101" s="35" t="s">
        <v>203</v>
      </c>
    </row>
    <row r="102" spans="1:5" ht="25.5">
      <c r="A102" s="38" t="s">
        <v>51</v>
      </c>
      <c r="E102" s="37" t="s">
        <v>204</v>
      </c>
    </row>
    <row r="103" spans="1:16" ht="25.5">
      <c r="A103" s="25" t="s">
        <v>45</v>
      </c>
      <c s="29" t="s">
        <v>205</v>
      </c>
      <c s="29" t="s">
        <v>206</v>
      </c>
      <c s="25" t="s">
        <v>47</v>
      </c>
      <c s="30" t="s">
        <v>207</v>
      </c>
      <c s="31" t="s">
        <v>80</v>
      </c>
      <c s="32">
        <v>26</v>
      </c>
      <c s="33">
        <v>0</v>
      </c>
      <c s="33">
        <f>ROUND(ROUND(H103,2)*ROUND(G103,3),2)</f>
      </c>
      <c r="O103">
        <f>(I103*21)/100</f>
      </c>
      <c t="s">
        <v>23</v>
      </c>
    </row>
    <row r="104" spans="1:5" ht="12.75">
      <c r="A104" s="34" t="s">
        <v>50</v>
      </c>
      <c r="E104" s="35" t="s">
        <v>47</v>
      </c>
    </row>
    <row r="105" spans="1:5" ht="12.75">
      <c r="A105" s="38" t="s">
        <v>51</v>
      </c>
      <c r="E105" s="37" t="s">
        <v>47</v>
      </c>
    </row>
    <row r="106" spans="1:16" ht="12.75">
      <c r="A106" s="25" t="s">
        <v>45</v>
      </c>
      <c s="29" t="s">
        <v>208</v>
      </c>
      <c s="29" t="s">
        <v>209</v>
      </c>
      <c s="25" t="s">
        <v>47</v>
      </c>
      <c s="30" t="s">
        <v>210</v>
      </c>
      <c s="31" t="s">
        <v>80</v>
      </c>
      <c s="32">
        <v>7</v>
      </c>
      <c s="33">
        <v>0</v>
      </c>
      <c s="33">
        <f>ROUND(ROUND(H106,2)*ROUND(G106,3),2)</f>
      </c>
      <c r="O106">
        <f>(I106*21)/100</f>
      </c>
      <c t="s">
        <v>23</v>
      </c>
    </row>
    <row r="107" spans="1:5" ht="12.75">
      <c r="A107" s="34" t="s">
        <v>50</v>
      </c>
      <c r="E107" s="35" t="s">
        <v>211</v>
      </c>
    </row>
    <row r="108" spans="1:5" ht="12.75">
      <c r="A108" s="38" t="s">
        <v>51</v>
      </c>
      <c r="E108" s="37" t="s">
        <v>47</v>
      </c>
    </row>
    <row r="109" spans="1:16" ht="25.5">
      <c r="A109" s="25" t="s">
        <v>45</v>
      </c>
      <c s="29" t="s">
        <v>212</v>
      </c>
      <c s="29" t="s">
        <v>213</v>
      </c>
      <c s="25" t="s">
        <v>47</v>
      </c>
      <c s="30" t="s">
        <v>214</v>
      </c>
      <c s="31" t="s">
        <v>100</v>
      </c>
      <c s="32">
        <v>123.6</v>
      </c>
      <c s="33">
        <v>0</v>
      </c>
      <c s="33">
        <f>ROUND(ROUND(H109,2)*ROUND(G109,3),2)</f>
      </c>
      <c r="O109">
        <f>(I109*21)/100</f>
      </c>
      <c t="s">
        <v>23</v>
      </c>
    </row>
    <row r="110" spans="1:5" ht="12.75">
      <c r="A110" s="34" t="s">
        <v>50</v>
      </c>
      <c r="E110" s="35" t="s">
        <v>47</v>
      </c>
    </row>
    <row r="111" spans="1:5" ht="12.75">
      <c r="A111" s="38" t="s">
        <v>51</v>
      </c>
      <c r="E111" s="37" t="s">
        <v>105</v>
      </c>
    </row>
    <row r="112" spans="1:16" ht="25.5">
      <c r="A112" s="25" t="s">
        <v>45</v>
      </c>
      <c s="29" t="s">
        <v>215</v>
      </c>
      <c s="29" t="s">
        <v>216</v>
      </c>
      <c s="25" t="s">
        <v>47</v>
      </c>
      <c s="30" t="s">
        <v>217</v>
      </c>
      <c s="31" t="s">
        <v>100</v>
      </c>
      <c s="32">
        <v>123.6</v>
      </c>
      <c s="33">
        <v>0</v>
      </c>
      <c s="33">
        <f>ROUND(ROUND(H112,2)*ROUND(G112,3),2)</f>
      </c>
      <c r="O112">
        <f>(I112*21)/100</f>
      </c>
      <c t="s">
        <v>23</v>
      </c>
    </row>
    <row r="113" spans="1:5" ht="25.5">
      <c r="A113" s="34" t="s">
        <v>50</v>
      </c>
      <c r="E113" s="35" t="s">
        <v>218</v>
      </c>
    </row>
    <row r="114" spans="1:5" ht="12.75">
      <c r="A114" s="38" t="s">
        <v>51</v>
      </c>
      <c r="E114" s="37" t="s">
        <v>105</v>
      </c>
    </row>
    <row r="115" spans="1:16" ht="12.75">
      <c r="A115" s="25" t="s">
        <v>45</v>
      </c>
      <c s="29" t="s">
        <v>219</v>
      </c>
      <c s="29" t="s">
        <v>220</v>
      </c>
      <c s="25" t="s">
        <v>47</v>
      </c>
      <c s="30" t="s">
        <v>221</v>
      </c>
      <c s="31" t="s">
        <v>80</v>
      </c>
      <c s="32">
        <v>38</v>
      </c>
      <c s="33">
        <v>0</v>
      </c>
      <c s="33">
        <f>ROUND(ROUND(H115,2)*ROUND(G115,3),2)</f>
      </c>
      <c r="O115">
        <f>(I115*21)/100</f>
      </c>
      <c t="s">
        <v>23</v>
      </c>
    </row>
    <row r="116" spans="1:5" ht="25.5">
      <c r="A116" s="34" t="s">
        <v>50</v>
      </c>
      <c r="E116" s="35" t="s">
        <v>222</v>
      </c>
    </row>
    <row r="117" spans="1:5" ht="12.75">
      <c r="A117" s="38" t="s">
        <v>51</v>
      </c>
      <c r="E117" s="37" t="s">
        <v>105</v>
      </c>
    </row>
    <row r="118" spans="1:16" ht="12.75">
      <c r="A118" s="25" t="s">
        <v>45</v>
      </c>
      <c s="29" t="s">
        <v>223</v>
      </c>
      <c s="29" t="s">
        <v>224</v>
      </c>
      <c s="25" t="s">
        <v>47</v>
      </c>
      <c s="30" t="s">
        <v>225</v>
      </c>
      <c s="31" t="s">
        <v>120</v>
      </c>
      <c s="32">
        <v>1422</v>
      </c>
      <c s="33">
        <v>0</v>
      </c>
      <c s="33">
        <f>ROUND(ROUND(H118,2)*ROUND(G118,3),2)</f>
      </c>
      <c r="O118">
        <f>(I118*21)/100</f>
      </c>
      <c t="s">
        <v>23</v>
      </c>
    </row>
    <row r="119" spans="1:5" ht="12.75">
      <c r="A119" s="34" t="s">
        <v>50</v>
      </c>
      <c r="E119" s="35" t="s">
        <v>226</v>
      </c>
    </row>
    <row r="120" spans="1:5" ht="12.75">
      <c r="A120" s="38" t="s">
        <v>51</v>
      </c>
      <c r="E120" s="37" t="s">
        <v>108</v>
      </c>
    </row>
    <row r="121" spans="1:16" ht="12.75">
      <c r="A121" s="25" t="s">
        <v>45</v>
      </c>
      <c s="29" t="s">
        <v>227</v>
      </c>
      <c s="29" t="s">
        <v>228</v>
      </c>
      <c s="25" t="s">
        <v>47</v>
      </c>
      <c s="30" t="s">
        <v>229</v>
      </c>
      <c s="31" t="s">
        <v>120</v>
      </c>
      <c s="32">
        <v>22</v>
      </c>
      <c s="33">
        <v>0</v>
      </c>
      <c s="33">
        <f>ROUND(ROUND(H121,2)*ROUND(G121,3),2)</f>
      </c>
      <c r="O121">
        <f>(I121*21)/100</f>
      </c>
      <c t="s">
        <v>23</v>
      </c>
    </row>
    <row r="122" spans="1:5" ht="12.75">
      <c r="A122" s="34" t="s">
        <v>50</v>
      </c>
      <c r="E122" s="35" t="s">
        <v>47</v>
      </c>
    </row>
    <row r="123" spans="1:5" ht="12.75">
      <c r="A123" s="38" t="s">
        <v>51</v>
      </c>
      <c r="E123" s="37" t="s">
        <v>47</v>
      </c>
    </row>
    <row r="124" spans="1:16" ht="12.75">
      <c r="A124" s="25" t="s">
        <v>45</v>
      </c>
      <c s="29" t="s">
        <v>230</v>
      </c>
      <c s="29" t="s">
        <v>231</v>
      </c>
      <c s="25" t="s">
        <v>47</v>
      </c>
      <c s="30" t="s">
        <v>232</v>
      </c>
      <c s="31" t="s">
        <v>120</v>
      </c>
      <c s="32">
        <v>22</v>
      </c>
      <c s="33">
        <v>0</v>
      </c>
      <c s="33">
        <f>ROUND(ROUND(H124,2)*ROUND(G124,3),2)</f>
      </c>
      <c r="O124">
        <f>(I124*21)/100</f>
      </c>
      <c t="s">
        <v>23</v>
      </c>
    </row>
    <row r="125" spans="1:5" ht="12.75">
      <c r="A125" s="34" t="s">
        <v>50</v>
      </c>
      <c r="E125" s="35" t="s">
        <v>47</v>
      </c>
    </row>
    <row r="126" spans="1:5" ht="12.75">
      <c r="A126" s="38" t="s">
        <v>51</v>
      </c>
      <c r="E126" s="37" t="s">
        <v>47</v>
      </c>
    </row>
    <row r="127" spans="1:16" ht="12.75">
      <c r="A127" s="25" t="s">
        <v>45</v>
      </c>
      <c s="29" t="s">
        <v>233</v>
      </c>
      <c s="29" t="s">
        <v>234</v>
      </c>
      <c s="25" t="s">
        <v>47</v>
      </c>
      <c s="30" t="s">
        <v>235</v>
      </c>
      <c s="31" t="s">
        <v>80</v>
      </c>
      <c s="32">
        <v>6</v>
      </c>
      <c s="33">
        <v>0</v>
      </c>
      <c s="33">
        <f>ROUND(ROUND(H127,2)*ROUND(G127,3),2)</f>
      </c>
      <c r="O127">
        <f>(I127*21)/100</f>
      </c>
      <c t="s">
        <v>23</v>
      </c>
    </row>
    <row r="128" spans="1:5" ht="12.75">
      <c r="A128" s="34" t="s">
        <v>50</v>
      </c>
      <c r="E128" s="35" t="s">
        <v>236</v>
      </c>
    </row>
    <row r="129" spans="1:5" ht="12.75">
      <c r="A129" s="36" t="s">
        <v>51</v>
      </c>
      <c r="E129" s="37" t="s">
        <v>47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2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0+O8+O21+O49+O53+O57+O64+O77+O111+O124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237</v>
      </c>
      <c s="39">
        <f>0+I8+I21+I49+I53+I57+I64+I77+I111+I124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237</v>
      </c>
      <c s="6"/>
      <c s="18" t="s">
        <v>238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22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0+I9+I12+I15+I18</f>
      </c>
      <c>
        <f>0+O9+O12+O15+O18</f>
      </c>
    </row>
    <row r="9" spans="1:16" ht="12.75">
      <c r="A9" s="25" t="s">
        <v>45</v>
      </c>
      <c s="29" t="s">
        <v>29</v>
      </c>
      <c s="29" t="s">
        <v>239</v>
      </c>
      <c s="25" t="s">
        <v>47</v>
      </c>
      <c s="30" t="s">
        <v>85</v>
      </c>
      <c s="31" t="s">
        <v>95</v>
      </c>
      <c s="32">
        <v>50.784</v>
      </c>
      <c s="33">
        <v>0</v>
      </c>
      <c s="33">
        <f>ROUND(ROUND(H9,2)*ROUND(G9,3),2)</f>
      </c>
      <c r="O9">
        <f>(I9*21)/100</f>
      </c>
      <c t="s">
        <v>23</v>
      </c>
    </row>
    <row r="10" spans="1:5" ht="12.75">
      <c r="A10" s="34" t="s">
        <v>50</v>
      </c>
      <c r="E10" s="35" t="s">
        <v>240</v>
      </c>
    </row>
    <row r="11" spans="1:5" ht="51">
      <c r="A11" s="38" t="s">
        <v>51</v>
      </c>
      <c r="E11" s="37" t="s">
        <v>241</v>
      </c>
    </row>
    <row r="12" spans="1:16" ht="12.75">
      <c r="A12" s="25" t="s">
        <v>45</v>
      </c>
      <c s="29" t="s">
        <v>23</v>
      </c>
      <c s="29" t="s">
        <v>242</v>
      </c>
      <c s="25" t="s">
        <v>47</v>
      </c>
      <c s="30" t="s">
        <v>243</v>
      </c>
      <c s="31" t="s">
        <v>49</v>
      </c>
      <c s="32">
        <v>1</v>
      </c>
      <c s="33">
        <v>0</v>
      </c>
      <c s="33">
        <f>ROUND(ROUND(H12,2)*ROUND(G12,3),2)</f>
      </c>
      <c r="O12">
        <f>(I12*21)/100</f>
      </c>
      <c t="s">
        <v>23</v>
      </c>
    </row>
    <row r="13" spans="1:5" ht="12.75">
      <c r="A13" s="34" t="s">
        <v>50</v>
      </c>
      <c r="E13" s="35" t="s">
        <v>244</v>
      </c>
    </row>
    <row r="14" spans="1:5" ht="12.75">
      <c r="A14" s="38" t="s">
        <v>51</v>
      </c>
      <c r="E14" s="37" t="s">
        <v>47</v>
      </c>
    </row>
    <row r="15" spans="1:16" ht="12.75">
      <c r="A15" s="25" t="s">
        <v>45</v>
      </c>
      <c s="29" t="s">
        <v>22</v>
      </c>
      <c s="29" t="s">
        <v>58</v>
      </c>
      <c s="25" t="s">
        <v>47</v>
      </c>
      <c s="30" t="s">
        <v>59</v>
      </c>
      <c s="31" t="s">
        <v>49</v>
      </c>
      <c s="32">
        <v>1</v>
      </c>
      <c s="33">
        <v>0</v>
      </c>
      <c s="33">
        <f>ROUND(ROUND(H15,2)*ROUND(G15,3),2)</f>
      </c>
      <c r="O15">
        <f>(I15*21)/100</f>
      </c>
      <c t="s">
        <v>23</v>
      </c>
    </row>
    <row r="16" spans="1:5" ht="12.75">
      <c r="A16" s="34" t="s">
        <v>50</v>
      </c>
      <c r="E16" s="35" t="s">
        <v>47</v>
      </c>
    </row>
    <row r="17" spans="1:5" ht="12.75">
      <c r="A17" s="38" t="s">
        <v>51</v>
      </c>
      <c r="E17" s="37" t="s">
        <v>47</v>
      </c>
    </row>
    <row r="18" spans="1:16" ht="12.75">
      <c r="A18" s="25" t="s">
        <v>45</v>
      </c>
      <c s="29" t="s">
        <v>33</v>
      </c>
      <c s="29" t="s">
        <v>60</v>
      </c>
      <c s="25" t="s">
        <v>47</v>
      </c>
      <c s="30" t="s">
        <v>61</v>
      </c>
      <c s="31" t="s">
        <v>49</v>
      </c>
      <c s="32">
        <v>1</v>
      </c>
      <c s="33">
        <v>0</v>
      </c>
      <c s="33">
        <f>ROUND(ROUND(H18,2)*ROUND(G18,3),2)</f>
      </c>
      <c r="O18">
        <f>(I18*21)/100</f>
      </c>
      <c t="s">
        <v>23</v>
      </c>
    </row>
    <row r="19" spans="1:5" ht="12.75">
      <c r="A19" s="34" t="s">
        <v>50</v>
      </c>
      <c r="E19" s="35" t="s">
        <v>245</v>
      </c>
    </row>
    <row r="20" spans="1:5" ht="12.75">
      <c r="A20" s="36" t="s">
        <v>51</v>
      </c>
      <c r="E20" s="37" t="s">
        <v>47</v>
      </c>
    </row>
    <row r="21" spans="1:18" ht="12.75" customHeight="1">
      <c r="A21" s="6" t="s">
        <v>43</v>
      </c>
      <c s="6"/>
      <c s="41" t="s">
        <v>29</v>
      </c>
      <c s="6"/>
      <c s="27" t="s">
        <v>77</v>
      </c>
      <c s="6"/>
      <c s="6"/>
      <c s="6"/>
      <c s="42">
        <f>0+Q21</f>
      </c>
      <c r="O21">
        <f>0+R21</f>
      </c>
      <c r="Q21">
        <f>0+I22+I25+I28+I31+I34+I37+I40+I43+I46</f>
      </c>
      <c>
        <f>0+O22+O25+O28+O31+O34+O37+O40+O43+O46</f>
      </c>
    </row>
    <row r="22" spans="1:16" ht="12.75">
      <c r="A22" s="25" t="s">
        <v>45</v>
      </c>
      <c s="29" t="s">
        <v>35</v>
      </c>
      <c s="29" t="s">
        <v>246</v>
      </c>
      <c s="25" t="s">
        <v>47</v>
      </c>
      <c s="30" t="s">
        <v>247</v>
      </c>
      <c s="31" t="s">
        <v>95</v>
      </c>
      <c s="32">
        <v>2.8</v>
      </c>
      <c s="33">
        <v>0</v>
      </c>
      <c s="33">
        <f>ROUND(ROUND(H22,2)*ROUND(G22,3),2)</f>
      </c>
      <c r="O22">
        <f>(I22*21)/100</f>
      </c>
      <c t="s">
        <v>23</v>
      </c>
    </row>
    <row r="23" spans="1:5" ht="12.75">
      <c r="A23" s="34" t="s">
        <v>50</v>
      </c>
      <c r="E23" s="35" t="s">
        <v>248</v>
      </c>
    </row>
    <row r="24" spans="1:5" ht="12.75">
      <c r="A24" s="38" t="s">
        <v>51</v>
      </c>
      <c r="E24" s="37" t="s">
        <v>249</v>
      </c>
    </row>
    <row r="25" spans="1:16" ht="25.5">
      <c r="A25" s="25" t="s">
        <v>45</v>
      </c>
      <c s="29" t="s">
        <v>37</v>
      </c>
      <c s="29" t="s">
        <v>250</v>
      </c>
      <c s="25" t="s">
        <v>47</v>
      </c>
      <c s="30" t="s">
        <v>251</v>
      </c>
      <c s="31" t="s">
        <v>95</v>
      </c>
      <c s="32">
        <v>2.8</v>
      </c>
      <c s="33">
        <v>0</v>
      </c>
      <c s="33">
        <f>ROUND(ROUND(H25,2)*ROUND(G25,3),2)</f>
      </c>
      <c r="O25">
        <f>(I25*21)/100</f>
      </c>
      <c t="s">
        <v>23</v>
      </c>
    </row>
    <row r="26" spans="1:5" ht="12.75">
      <c r="A26" s="34" t="s">
        <v>50</v>
      </c>
      <c r="E26" s="35" t="s">
        <v>252</v>
      </c>
    </row>
    <row r="27" spans="1:5" ht="12.75">
      <c r="A27" s="38" t="s">
        <v>51</v>
      </c>
      <c r="E27" s="37" t="s">
        <v>253</v>
      </c>
    </row>
    <row r="28" spans="1:16" ht="12.75">
      <c r="A28" s="25" t="s">
        <v>45</v>
      </c>
      <c s="29" t="s">
        <v>66</v>
      </c>
      <c s="29" t="s">
        <v>114</v>
      </c>
      <c s="25" t="s">
        <v>47</v>
      </c>
      <c s="30" t="s">
        <v>115</v>
      </c>
      <c s="31" t="s">
        <v>95</v>
      </c>
      <c s="32">
        <v>0.42</v>
      </c>
      <c s="33">
        <v>0</v>
      </c>
      <c s="33">
        <f>ROUND(ROUND(H28,2)*ROUND(G28,3),2)</f>
      </c>
      <c r="O28">
        <f>(I28*21)/100</f>
      </c>
      <c t="s">
        <v>23</v>
      </c>
    </row>
    <row r="29" spans="1:5" ht="12.75">
      <c r="A29" s="34" t="s">
        <v>50</v>
      </c>
      <c r="E29" s="35" t="s">
        <v>254</v>
      </c>
    </row>
    <row r="30" spans="1:5" ht="12.75">
      <c r="A30" s="38" t="s">
        <v>51</v>
      </c>
      <c r="E30" s="37" t="s">
        <v>255</v>
      </c>
    </row>
    <row r="31" spans="1:16" ht="12.75">
      <c r="A31" s="25" t="s">
        <v>45</v>
      </c>
      <c s="29" t="s">
        <v>113</v>
      </c>
      <c s="29" t="s">
        <v>256</v>
      </c>
      <c s="25" t="s">
        <v>47</v>
      </c>
      <c s="30" t="s">
        <v>257</v>
      </c>
      <c s="31" t="s">
        <v>95</v>
      </c>
      <c s="32">
        <v>50.784</v>
      </c>
      <c s="33">
        <v>0</v>
      </c>
      <c s="33">
        <f>ROUND(ROUND(H31,2)*ROUND(G31,3),2)</f>
      </c>
      <c r="O31">
        <f>(I31*21)/100</f>
      </c>
      <c t="s">
        <v>23</v>
      </c>
    </row>
    <row r="32" spans="1:5" ht="12.75">
      <c r="A32" s="34" t="s">
        <v>50</v>
      </c>
      <c r="E32" s="35" t="s">
        <v>258</v>
      </c>
    </row>
    <row r="33" spans="1:5" ht="51">
      <c r="A33" s="38" t="s">
        <v>51</v>
      </c>
      <c r="E33" s="37" t="s">
        <v>241</v>
      </c>
    </row>
    <row r="34" spans="1:16" ht="12.75">
      <c r="A34" s="25" t="s">
        <v>45</v>
      </c>
      <c s="29" t="s">
        <v>40</v>
      </c>
      <c s="29" t="s">
        <v>259</v>
      </c>
      <c s="25" t="s">
        <v>47</v>
      </c>
      <c s="30" t="s">
        <v>260</v>
      </c>
      <c s="31" t="s">
        <v>95</v>
      </c>
      <c s="32">
        <v>5.544</v>
      </c>
      <c s="33">
        <v>0</v>
      </c>
      <c s="33">
        <f>ROUND(ROUND(H34,2)*ROUND(G34,3),2)</f>
      </c>
      <c r="O34">
        <f>(I34*21)/100</f>
      </c>
      <c t="s">
        <v>23</v>
      </c>
    </row>
    <row r="35" spans="1:5" ht="12.75">
      <c r="A35" s="34" t="s">
        <v>50</v>
      </c>
      <c r="E35" s="35" t="s">
        <v>261</v>
      </c>
    </row>
    <row r="36" spans="1:5" ht="12.75">
      <c r="A36" s="38" t="s">
        <v>51</v>
      </c>
      <c r="E36" s="37" t="s">
        <v>262</v>
      </c>
    </row>
    <row r="37" spans="1:16" ht="12.75">
      <c r="A37" s="25" t="s">
        <v>45</v>
      </c>
      <c s="29" t="s">
        <v>42</v>
      </c>
      <c s="29" t="s">
        <v>263</v>
      </c>
      <c s="25" t="s">
        <v>47</v>
      </c>
      <c s="30" t="s">
        <v>264</v>
      </c>
      <c s="31" t="s">
        <v>95</v>
      </c>
      <c s="32">
        <v>123.975</v>
      </c>
      <c s="33">
        <v>0</v>
      </c>
      <c s="33">
        <f>ROUND(ROUND(H37,2)*ROUND(G37,3),2)</f>
      </c>
      <c r="O37">
        <f>(I37*21)/100</f>
      </c>
      <c t="s">
        <v>23</v>
      </c>
    </row>
    <row r="38" spans="1:5" ht="12.75">
      <c r="A38" s="34" t="s">
        <v>50</v>
      </c>
      <c r="E38" s="35" t="s">
        <v>265</v>
      </c>
    </row>
    <row r="39" spans="1:5" ht="38.25">
      <c r="A39" s="38" t="s">
        <v>51</v>
      </c>
      <c r="E39" s="37" t="s">
        <v>266</v>
      </c>
    </row>
    <row r="40" spans="1:16" ht="12.75">
      <c r="A40" s="25" t="s">
        <v>45</v>
      </c>
      <c s="29" t="s">
        <v>123</v>
      </c>
      <c s="29" t="s">
        <v>267</v>
      </c>
      <c s="25" t="s">
        <v>47</v>
      </c>
      <c s="30" t="s">
        <v>268</v>
      </c>
      <c s="31" t="s">
        <v>95</v>
      </c>
      <c s="32">
        <v>50.784</v>
      </c>
      <c s="33">
        <v>0</v>
      </c>
      <c s="33">
        <f>ROUND(ROUND(H40,2)*ROUND(G40,3),2)</f>
      </c>
      <c r="O40">
        <f>(I40*21)/100</f>
      </c>
      <c t="s">
        <v>23</v>
      </c>
    </row>
    <row r="41" spans="1:5" ht="12.75">
      <c r="A41" s="34" t="s">
        <v>50</v>
      </c>
      <c r="E41" s="35" t="s">
        <v>240</v>
      </c>
    </row>
    <row r="42" spans="1:5" ht="51">
      <c r="A42" s="38" t="s">
        <v>51</v>
      </c>
      <c r="E42" s="37" t="s">
        <v>241</v>
      </c>
    </row>
    <row r="43" spans="1:16" ht="12.75">
      <c r="A43" s="25" t="s">
        <v>45</v>
      </c>
      <c s="29" t="s">
        <v>126</v>
      </c>
      <c s="29" t="s">
        <v>269</v>
      </c>
      <c s="25" t="s">
        <v>47</v>
      </c>
      <c s="30" t="s">
        <v>270</v>
      </c>
      <c s="31" t="s">
        <v>95</v>
      </c>
      <c s="32">
        <v>78.735</v>
      </c>
      <c s="33">
        <v>0</v>
      </c>
      <c s="33">
        <f>ROUND(ROUND(H43,2)*ROUND(G43,3),2)</f>
      </c>
      <c r="O43">
        <f>(I43*21)/100</f>
      </c>
      <c t="s">
        <v>23</v>
      </c>
    </row>
    <row r="44" spans="1:5" ht="12.75">
      <c r="A44" s="34" t="s">
        <v>50</v>
      </c>
      <c r="E44" s="35" t="s">
        <v>47</v>
      </c>
    </row>
    <row r="45" spans="1:5" ht="38.25">
      <c r="A45" s="38" t="s">
        <v>51</v>
      </c>
      <c r="E45" s="37" t="s">
        <v>271</v>
      </c>
    </row>
    <row r="46" spans="1:16" ht="12.75">
      <c r="A46" s="25" t="s">
        <v>45</v>
      </c>
      <c s="29" t="s">
        <v>130</v>
      </c>
      <c s="29" t="s">
        <v>272</v>
      </c>
      <c s="25" t="s">
        <v>47</v>
      </c>
      <c s="30" t="s">
        <v>273</v>
      </c>
      <c s="31" t="s">
        <v>95</v>
      </c>
      <c s="32">
        <v>36.54</v>
      </c>
      <c s="33">
        <v>0</v>
      </c>
      <c s="33">
        <f>ROUND(ROUND(H46,2)*ROUND(G46,3),2)</f>
      </c>
      <c r="O46">
        <f>(I46*21)/100</f>
      </c>
      <c t="s">
        <v>23</v>
      </c>
    </row>
    <row r="47" spans="1:5" ht="12.75">
      <c r="A47" s="34" t="s">
        <v>50</v>
      </c>
      <c r="E47" s="35" t="s">
        <v>274</v>
      </c>
    </row>
    <row r="48" spans="1:5" ht="12.75">
      <c r="A48" s="36" t="s">
        <v>51</v>
      </c>
      <c r="E48" s="37" t="s">
        <v>275</v>
      </c>
    </row>
    <row r="49" spans="1:18" ht="12.75" customHeight="1">
      <c r="A49" s="6" t="s">
        <v>43</v>
      </c>
      <c s="6"/>
      <c s="41" t="s">
        <v>23</v>
      </c>
      <c s="6"/>
      <c s="27" t="s">
        <v>276</v>
      </c>
      <c s="6"/>
      <c s="6"/>
      <c s="6"/>
      <c s="42">
        <f>0+Q49</f>
      </c>
      <c r="O49">
        <f>0+R49</f>
      </c>
      <c r="Q49">
        <f>0+I50</f>
      </c>
      <c>
        <f>0+O50</f>
      </c>
    </row>
    <row r="50" spans="1:16" ht="12.75">
      <c r="A50" s="25" t="s">
        <v>45</v>
      </c>
      <c s="29" t="s">
        <v>134</v>
      </c>
      <c s="29" t="s">
        <v>277</v>
      </c>
      <c s="25" t="s">
        <v>47</v>
      </c>
      <c s="30" t="s">
        <v>278</v>
      </c>
      <c s="31" t="s">
        <v>95</v>
      </c>
      <c s="32">
        <v>5.544</v>
      </c>
      <c s="33">
        <v>0</v>
      </c>
      <c s="33">
        <f>ROUND(ROUND(H50,2)*ROUND(G50,3),2)</f>
      </c>
      <c r="O50">
        <f>(I50*21)/100</f>
      </c>
      <c t="s">
        <v>23</v>
      </c>
    </row>
    <row r="51" spans="1:5" ht="12.75">
      <c r="A51" s="34" t="s">
        <v>50</v>
      </c>
      <c r="E51" s="35" t="s">
        <v>279</v>
      </c>
    </row>
    <row r="52" spans="1:5" ht="12.75">
      <c r="A52" s="36" t="s">
        <v>51</v>
      </c>
      <c r="E52" s="37" t="s">
        <v>262</v>
      </c>
    </row>
    <row r="53" spans="1:18" ht="12.75" customHeight="1">
      <c r="A53" s="6" t="s">
        <v>43</v>
      </c>
      <c s="6"/>
      <c s="41" t="s">
        <v>22</v>
      </c>
      <c s="6"/>
      <c s="27" t="s">
        <v>148</v>
      </c>
      <c s="6"/>
      <c s="6"/>
      <c s="6"/>
      <c s="42">
        <f>0+Q53</f>
      </c>
      <c r="O53">
        <f>0+R53</f>
      </c>
      <c r="Q53">
        <f>0+I54</f>
      </c>
      <c>
        <f>0+O54</f>
      </c>
    </row>
    <row r="54" spans="1:16" ht="25.5">
      <c r="A54" s="25" t="s">
        <v>45</v>
      </c>
      <c s="29" t="s">
        <v>137</v>
      </c>
      <c s="29" t="s">
        <v>280</v>
      </c>
      <c s="25" t="s">
        <v>47</v>
      </c>
      <c s="30" t="s">
        <v>281</v>
      </c>
      <c s="31" t="s">
        <v>95</v>
      </c>
      <c s="32">
        <v>2</v>
      </c>
      <c s="33">
        <v>0</v>
      </c>
      <c s="33">
        <f>ROUND(ROUND(H54,2)*ROUND(G54,3),2)</f>
      </c>
      <c r="O54">
        <f>(I54*21)/100</f>
      </c>
      <c t="s">
        <v>23</v>
      </c>
    </row>
    <row r="55" spans="1:5" ht="12.75">
      <c r="A55" s="34" t="s">
        <v>50</v>
      </c>
      <c r="E55" s="35" t="s">
        <v>47</v>
      </c>
    </row>
    <row r="56" spans="1:5" ht="12.75">
      <c r="A56" s="36" t="s">
        <v>51</v>
      </c>
      <c r="E56" s="37" t="s">
        <v>47</v>
      </c>
    </row>
    <row r="57" spans="1:18" ht="12.75" customHeight="1">
      <c r="A57" s="6" t="s">
        <v>43</v>
      </c>
      <c s="6"/>
      <c s="41" t="s">
        <v>33</v>
      </c>
      <c s="6"/>
      <c s="27" t="s">
        <v>282</v>
      </c>
      <c s="6"/>
      <c s="6"/>
      <c s="6"/>
      <c s="42">
        <f>0+Q57</f>
      </c>
      <c r="O57">
        <f>0+R57</f>
      </c>
      <c r="Q57">
        <f>0+I58+I61</f>
      </c>
      <c>
        <f>0+O58+O61</f>
      </c>
    </row>
    <row r="58" spans="1:16" ht="12.75">
      <c r="A58" s="25" t="s">
        <v>45</v>
      </c>
      <c s="29" t="s">
        <v>141</v>
      </c>
      <c s="29" t="s">
        <v>283</v>
      </c>
      <c s="25" t="s">
        <v>47</v>
      </c>
      <c s="30" t="s">
        <v>284</v>
      </c>
      <c s="31" t="s">
        <v>95</v>
      </c>
      <c s="32">
        <v>1.755</v>
      </c>
      <c s="33">
        <v>0</v>
      </c>
      <c s="33">
        <f>ROUND(ROUND(H58,2)*ROUND(G58,3),2)</f>
      </c>
      <c r="O58">
        <f>(I58*21)/100</f>
      </c>
      <c t="s">
        <v>23</v>
      </c>
    </row>
    <row r="59" spans="1:5" ht="12.75">
      <c r="A59" s="34" t="s">
        <v>50</v>
      </c>
      <c r="E59" s="35" t="s">
        <v>285</v>
      </c>
    </row>
    <row r="60" spans="1:5" ht="12.75">
      <c r="A60" s="38" t="s">
        <v>51</v>
      </c>
      <c r="E60" s="37" t="s">
        <v>286</v>
      </c>
    </row>
    <row r="61" spans="1:16" ht="12.75">
      <c r="A61" s="25" t="s">
        <v>45</v>
      </c>
      <c s="29" t="s">
        <v>144</v>
      </c>
      <c s="29" t="s">
        <v>287</v>
      </c>
      <c s="25" t="s">
        <v>47</v>
      </c>
      <c s="30" t="s">
        <v>288</v>
      </c>
      <c s="31" t="s">
        <v>100</v>
      </c>
      <c s="32">
        <v>2.8</v>
      </c>
      <c s="33">
        <v>0</v>
      </c>
      <c s="33">
        <f>ROUND(ROUND(H61,2)*ROUND(G61,3),2)</f>
      </c>
      <c r="O61">
        <f>(I61*21)/100</f>
      </c>
      <c t="s">
        <v>23</v>
      </c>
    </row>
    <row r="62" spans="1:5" ht="12.75">
      <c r="A62" s="34" t="s">
        <v>50</v>
      </c>
      <c r="E62" s="35" t="s">
        <v>289</v>
      </c>
    </row>
    <row r="63" spans="1:5" ht="12.75">
      <c r="A63" s="36" t="s">
        <v>51</v>
      </c>
      <c r="E63" s="37" t="s">
        <v>290</v>
      </c>
    </row>
    <row r="64" spans="1:18" ht="12.75" customHeight="1">
      <c r="A64" s="6" t="s">
        <v>43</v>
      </c>
      <c s="6"/>
      <c s="41" t="s">
        <v>35</v>
      </c>
      <c s="6"/>
      <c s="27" t="s">
        <v>158</v>
      </c>
      <c s="6"/>
      <c s="6"/>
      <c s="6"/>
      <c s="42">
        <f>0+Q64</f>
      </c>
      <c r="O64">
        <f>0+R64</f>
      </c>
      <c r="Q64">
        <f>0+I65+I68+I71+I74</f>
      </c>
      <c>
        <f>0+O65+O68+O71+O74</f>
      </c>
    </row>
    <row r="65" spans="1:16" ht="12.75">
      <c r="A65" s="25" t="s">
        <v>45</v>
      </c>
      <c s="29" t="s">
        <v>149</v>
      </c>
      <c s="29" t="s">
        <v>291</v>
      </c>
      <c s="25" t="s">
        <v>47</v>
      </c>
      <c s="30" t="s">
        <v>292</v>
      </c>
      <c s="31" t="s">
        <v>100</v>
      </c>
      <c s="32">
        <v>16.8</v>
      </c>
      <c s="33">
        <v>0</v>
      </c>
      <c s="33">
        <f>ROUND(ROUND(H65,2)*ROUND(G65,3),2)</f>
      </c>
      <c r="O65">
        <f>(I65*21)/100</f>
      </c>
      <c t="s">
        <v>23</v>
      </c>
    </row>
    <row r="66" spans="1:5" ht="12.75">
      <c r="A66" s="34" t="s">
        <v>50</v>
      </c>
      <c r="E66" s="35" t="s">
        <v>47</v>
      </c>
    </row>
    <row r="67" spans="1:5" ht="12.75">
      <c r="A67" s="38" t="s">
        <v>51</v>
      </c>
      <c r="E67" s="37" t="s">
        <v>293</v>
      </c>
    </row>
    <row r="68" spans="1:16" ht="12.75">
      <c r="A68" s="25" t="s">
        <v>45</v>
      </c>
      <c s="29" t="s">
        <v>154</v>
      </c>
      <c s="29" t="s">
        <v>294</v>
      </c>
      <c s="25" t="s">
        <v>47</v>
      </c>
      <c s="30" t="s">
        <v>295</v>
      </c>
      <c s="31" t="s">
        <v>100</v>
      </c>
      <c s="32">
        <v>7</v>
      </c>
      <c s="33">
        <v>0</v>
      </c>
      <c s="33">
        <f>ROUND(ROUND(H68,2)*ROUND(G68,3),2)</f>
      </c>
      <c r="O68">
        <f>(I68*21)/100</f>
      </c>
      <c t="s">
        <v>23</v>
      </c>
    </row>
    <row r="69" spans="1:5" ht="12.75">
      <c r="A69" s="34" t="s">
        <v>50</v>
      </c>
      <c r="E69" s="35" t="s">
        <v>296</v>
      </c>
    </row>
    <row r="70" spans="1:5" ht="12.75">
      <c r="A70" s="38" t="s">
        <v>51</v>
      </c>
      <c r="E70" s="37" t="s">
        <v>297</v>
      </c>
    </row>
    <row r="71" spans="1:16" ht="12.75">
      <c r="A71" s="25" t="s">
        <v>45</v>
      </c>
      <c s="29" t="s">
        <v>159</v>
      </c>
      <c s="29" t="s">
        <v>298</v>
      </c>
      <c s="25" t="s">
        <v>47</v>
      </c>
      <c s="30" t="s">
        <v>299</v>
      </c>
      <c s="31" t="s">
        <v>95</v>
      </c>
      <c s="32">
        <v>0.28</v>
      </c>
      <c s="33">
        <v>0</v>
      </c>
      <c s="33">
        <f>ROUND(ROUND(H71,2)*ROUND(G71,3),2)</f>
      </c>
      <c r="O71">
        <f>(I71*21)/100</f>
      </c>
      <c t="s">
        <v>23</v>
      </c>
    </row>
    <row r="72" spans="1:5" ht="12.75">
      <c r="A72" s="34" t="s">
        <v>50</v>
      </c>
      <c r="E72" s="35" t="s">
        <v>296</v>
      </c>
    </row>
    <row r="73" spans="1:5" ht="12.75">
      <c r="A73" s="38" t="s">
        <v>51</v>
      </c>
      <c r="E73" s="37" t="s">
        <v>300</v>
      </c>
    </row>
    <row r="74" spans="1:16" ht="12.75">
      <c r="A74" s="25" t="s">
        <v>45</v>
      </c>
      <c s="29" t="s">
        <v>163</v>
      </c>
      <c s="29" t="s">
        <v>301</v>
      </c>
      <c s="25" t="s">
        <v>47</v>
      </c>
      <c s="30" t="s">
        <v>302</v>
      </c>
      <c s="31" t="s">
        <v>100</v>
      </c>
      <c s="32">
        <v>7</v>
      </c>
      <c s="33">
        <v>0</v>
      </c>
      <c s="33">
        <f>ROUND(ROUND(H74,2)*ROUND(G74,3),2)</f>
      </c>
      <c r="O74">
        <f>(I74*21)/100</f>
      </c>
      <c t="s">
        <v>23</v>
      </c>
    </row>
    <row r="75" spans="1:5" ht="12.75">
      <c r="A75" s="34" t="s">
        <v>50</v>
      </c>
      <c r="E75" s="35" t="s">
        <v>303</v>
      </c>
    </row>
    <row r="76" spans="1:5" ht="12.75">
      <c r="A76" s="36" t="s">
        <v>51</v>
      </c>
      <c r="E76" s="37" t="s">
        <v>297</v>
      </c>
    </row>
    <row r="77" spans="1:18" ht="12.75" customHeight="1">
      <c r="A77" s="6" t="s">
        <v>43</v>
      </c>
      <c s="6"/>
      <c s="41" t="s">
        <v>66</v>
      </c>
      <c s="6"/>
      <c s="27" t="s">
        <v>304</v>
      </c>
      <c s="6"/>
      <c s="6"/>
      <c s="6"/>
      <c s="42">
        <f>0+Q77</f>
      </c>
      <c r="O77">
        <f>0+R77</f>
      </c>
      <c r="Q77">
        <f>0+I78+I81+I84+I87+I90+I93+I96+I99+I102+I105+I108</f>
      </c>
      <c>
        <f>0+O78+O81+O84+O87+O90+O93+O96+O99+O102+O105+O108</f>
      </c>
    </row>
    <row r="78" spans="1:16" ht="12.75">
      <c r="A78" s="25" t="s">
        <v>45</v>
      </c>
      <c s="29" t="s">
        <v>167</v>
      </c>
      <c s="29" t="s">
        <v>305</v>
      </c>
      <c s="25" t="s">
        <v>47</v>
      </c>
      <c s="30" t="s">
        <v>306</v>
      </c>
      <c s="31" t="s">
        <v>120</v>
      </c>
      <c s="32">
        <v>580</v>
      </c>
      <c s="33">
        <v>0</v>
      </c>
      <c s="33">
        <f>ROUND(ROUND(H78,2)*ROUND(G78,3),2)</f>
      </c>
      <c r="O78">
        <f>(I78*21)/100</f>
      </c>
      <c t="s">
        <v>23</v>
      </c>
    </row>
    <row r="79" spans="1:5" ht="12.75">
      <c r="A79" s="34" t="s">
        <v>50</v>
      </c>
      <c r="E79" s="35" t="s">
        <v>307</v>
      </c>
    </row>
    <row r="80" spans="1:5" ht="12.75">
      <c r="A80" s="38" t="s">
        <v>51</v>
      </c>
      <c r="E80" s="37" t="s">
        <v>308</v>
      </c>
    </row>
    <row r="81" spans="1:16" ht="12.75">
      <c r="A81" s="25" t="s">
        <v>45</v>
      </c>
      <c s="29" t="s">
        <v>171</v>
      </c>
      <c s="29" t="s">
        <v>309</v>
      </c>
      <c s="25" t="s">
        <v>47</v>
      </c>
      <c s="30" t="s">
        <v>310</v>
      </c>
      <c s="31" t="s">
        <v>120</v>
      </c>
      <c s="32">
        <v>590.5</v>
      </c>
      <c s="33">
        <v>0</v>
      </c>
      <c s="33">
        <f>ROUND(ROUND(H81,2)*ROUND(G81,3),2)</f>
      </c>
      <c r="O81">
        <f>(I81*21)/100</f>
      </c>
      <c t="s">
        <v>23</v>
      </c>
    </row>
    <row r="82" spans="1:5" ht="25.5">
      <c r="A82" s="34" t="s">
        <v>50</v>
      </c>
      <c r="E82" s="35" t="s">
        <v>311</v>
      </c>
    </row>
    <row r="83" spans="1:5" ht="12.75">
      <c r="A83" s="38" t="s">
        <v>51</v>
      </c>
      <c r="E83" s="37" t="s">
        <v>312</v>
      </c>
    </row>
    <row r="84" spans="1:16" ht="12.75">
      <c r="A84" s="25" t="s">
        <v>45</v>
      </c>
      <c s="29" t="s">
        <v>175</v>
      </c>
      <c s="29" t="s">
        <v>313</v>
      </c>
      <c s="25" t="s">
        <v>47</v>
      </c>
      <c s="30" t="s">
        <v>314</v>
      </c>
      <c s="31" t="s">
        <v>120</v>
      </c>
      <c s="32">
        <v>21</v>
      </c>
      <c s="33">
        <v>0</v>
      </c>
      <c s="33">
        <f>ROUND(ROUND(H84,2)*ROUND(G84,3),2)</f>
      </c>
      <c r="O84">
        <f>(I84*21)/100</f>
      </c>
      <c t="s">
        <v>23</v>
      </c>
    </row>
    <row r="85" spans="1:5" ht="51">
      <c r="A85" s="34" t="s">
        <v>50</v>
      </c>
      <c r="E85" s="35" t="s">
        <v>315</v>
      </c>
    </row>
    <row r="86" spans="1:5" ht="12.75">
      <c r="A86" s="38" t="s">
        <v>51</v>
      </c>
      <c r="E86" s="37" t="s">
        <v>316</v>
      </c>
    </row>
    <row r="87" spans="1:16" ht="12.75">
      <c r="A87" s="25" t="s">
        <v>45</v>
      </c>
      <c s="29" t="s">
        <v>179</v>
      </c>
      <c s="29" t="s">
        <v>317</v>
      </c>
      <c s="25" t="s">
        <v>47</v>
      </c>
      <c s="30" t="s">
        <v>318</v>
      </c>
      <c s="31" t="s">
        <v>120</v>
      </c>
      <c s="32">
        <v>84</v>
      </c>
      <c s="33">
        <v>0</v>
      </c>
      <c s="33">
        <f>ROUND(ROUND(H87,2)*ROUND(G87,3),2)</f>
      </c>
      <c r="O87">
        <f>(I87*21)/100</f>
      </c>
      <c t="s">
        <v>23</v>
      </c>
    </row>
    <row r="88" spans="1:5" ht="25.5">
      <c r="A88" s="34" t="s">
        <v>50</v>
      </c>
      <c r="E88" s="35" t="s">
        <v>319</v>
      </c>
    </row>
    <row r="89" spans="1:5" ht="12.75">
      <c r="A89" s="38" t="s">
        <v>51</v>
      </c>
      <c r="E89" s="37" t="s">
        <v>320</v>
      </c>
    </row>
    <row r="90" spans="1:16" ht="12.75">
      <c r="A90" s="25" t="s">
        <v>45</v>
      </c>
      <c s="29" t="s">
        <v>183</v>
      </c>
      <c s="29" t="s">
        <v>321</v>
      </c>
      <c s="25" t="s">
        <v>47</v>
      </c>
      <c s="30" t="s">
        <v>322</v>
      </c>
      <c s="31" t="s">
        <v>120</v>
      </c>
      <c s="32">
        <v>682.5</v>
      </c>
      <c s="33">
        <v>0</v>
      </c>
      <c s="33">
        <f>ROUND(ROUND(H90,2)*ROUND(G90,3),2)</f>
      </c>
      <c r="O90">
        <f>(I90*21)/100</f>
      </c>
      <c t="s">
        <v>23</v>
      </c>
    </row>
    <row r="91" spans="1:5" ht="25.5">
      <c r="A91" s="34" t="s">
        <v>50</v>
      </c>
      <c r="E91" s="35" t="s">
        <v>323</v>
      </c>
    </row>
    <row r="92" spans="1:5" ht="12.75">
      <c r="A92" s="38" t="s">
        <v>51</v>
      </c>
      <c r="E92" s="37" t="s">
        <v>324</v>
      </c>
    </row>
    <row r="93" spans="1:16" ht="25.5">
      <c r="A93" s="25" t="s">
        <v>45</v>
      </c>
      <c s="29" t="s">
        <v>188</v>
      </c>
      <c s="29" t="s">
        <v>325</v>
      </c>
      <c s="25" t="s">
        <v>47</v>
      </c>
      <c s="30" t="s">
        <v>326</v>
      </c>
      <c s="31" t="s">
        <v>80</v>
      </c>
      <c s="32">
        <v>8</v>
      </c>
      <c s="33">
        <v>0</v>
      </c>
      <c s="33">
        <f>ROUND(ROUND(H93,2)*ROUND(G93,3),2)</f>
      </c>
      <c r="O93">
        <f>(I93*21)/100</f>
      </c>
      <c t="s">
        <v>23</v>
      </c>
    </row>
    <row r="94" spans="1:5" ht="12.75">
      <c r="A94" s="34" t="s">
        <v>50</v>
      </c>
      <c r="E94" s="35" t="s">
        <v>327</v>
      </c>
    </row>
    <row r="95" spans="1:5" ht="12.75">
      <c r="A95" s="38" t="s">
        <v>51</v>
      </c>
      <c r="E95" s="37" t="s">
        <v>47</v>
      </c>
    </row>
    <row r="96" spans="1:16" ht="12.75">
      <c r="A96" s="25" t="s">
        <v>45</v>
      </c>
      <c s="29" t="s">
        <v>192</v>
      </c>
      <c s="29" t="s">
        <v>328</v>
      </c>
      <c s="25" t="s">
        <v>47</v>
      </c>
      <c s="30" t="s">
        <v>329</v>
      </c>
      <c s="31" t="s">
        <v>80</v>
      </c>
      <c s="32">
        <v>14</v>
      </c>
      <c s="33">
        <v>0</v>
      </c>
      <c s="33">
        <f>ROUND(ROUND(H96,2)*ROUND(G96,3),2)</f>
      </c>
      <c r="O96">
        <f>(I96*21)/100</f>
      </c>
      <c t="s">
        <v>23</v>
      </c>
    </row>
    <row r="97" spans="1:5" ht="12.75">
      <c r="A97" s="34" t="s">
        <v>50</v>
      </c>
      <c r="E97" s="35" t="s">
        <v>330</v>
      </c>
    </row>
    <row r="98" spans="1:5" ht="12.75">
      <c r="A98" s="38" t="s">
        <v>51</v>
      </c>
      <c r="E98" s="37" t="s">
        <v>47</v>
      </c>
    </row>
    <row r="99" spans="1:16" ht="12.75">
      <c r="A99" s="25" t="s">
        <v>45</v>
      </c>
      <c s="29" t="s">
        <v>196</v>
      </c>
      <c s="29" t="s">
        <v>331</v>
      </c>
      <c s="25" t="s">
        <v>332</v>
      </c>
      <c s="30" t="s">
        <v>333</v>
      </c>
      <c s="31" t="s">
        <v>80</v>
      </c>
      <c s="32">
        <v>14</v>
      </c>
      <c s="33">
        <v>0</v>
      </c>
      <c s="33">
        <f>ROUND(ROUND(H99,2)*ROUND(G99,3),2)</f>
      </c>
      <c r="O99">
        <f>(I99*21)/100</f>
      </c>
      <c t="s">
        <v>23</v>
      </c>
    </row>
    <row r="100" spans="1:5" ht="12.75">
      <c r="A100" s="34" t="s">
        <v>50</v>
      </c>
      <c r="E100" s="35" t="s">
        <v>334</v>
      </c>
    </row>
    <row r="101" spans="1:5" ht="12.75">
      <c r="A101" s="38" t="s">
        <v>51</v>
      </c>
      <c r="E101" s="37" t="s">
        <v>47</v>
      </c>
    </row>
    <row r="102" spans="1:16" ht="12.75">
      <c r="A102" s="25" t="s">
        <v>45</v>
      </c>
      <c s="29" t="s">
        <v>200</v>
      </c>
      <c s="29" t="s">
        <v>331</v>
      </c>
      <c s="25" t="s">
        <v>335</v>
      </c>
      <c s="30" t="s">
        <v>333</v>
      </c>
      <c s="31" t="s">
        <v>80</v>
      </c>
      <c s="32">
        <v>2</v>
      </c>
      <c s="33">
        <v>0</v>
      </c>
      <c s="33">
        <f>ROUND(ROUND(H102,2)*ROUND(G102,3),2)</f>
      </c>
      <c r="O102">
        <f>(I102*21)/100</f>
      </c>
      <c t="s">
        <v>23</v>
      </c>
    </row>
    <row r="103" spans="1:5" ht="12.75">
      <c r="A103" s="34" t="s">
        <v>50</v>
      </c>
      <c r="E103" s="35" t="s">
        <v>336</v>
      </c>
    </row>
    <row r="104" spans="1:5" ht="12.75">
      <c r="A104" s="38" t="s">
        <v>51</v>
      </c>
      <c r="E104" s="37" t="s">
        <v>47</v>
      </c>
    </row>
    <row r="105" spans="1:16" ht="12.75">
      <c r="A105" s="25" t="s">
        <v>45</v>
      </c>
      <c s="29" t="s">
        <v>205</v>
      </c>
      <c s="29" t="s">
        <v>337</v>
      </c>
      <c s="25" t="s">
        <v>47</v>
      </c>
      <c s="30" t="s">
        <v>338</v>
      </c>
      <c s="31" t="s">
        <v>80</v>
      </c>
      <c s="32">
        <v>14</v>
      </c>
      <c s="33">
        <v>0</v>
      </c>
      <c s="33">
        <f>ROUND(ROUND(H105,2)*ROUND(G105,3),2)</f>
      </c>
      <c r="O105">
        <f>(I105*21)/100</f>
      </c>
      <c t="s">
        <v>23</v>
      </c>
    </row>
    <row r="106" spans="1:5" ht="12.75">
      <c r="A106" s="34" t="s">
        <v>50</v>
      </c>
      <c r="E106" s="35" t="s">
        <v>47</v>
      </c>
    </row>
    <row r="107" spans="1:5" ht="12.75">
      <c r="A107" s="38" t="s">
        <v>51</v>
      </c>
      <c r="E107" s="37" t="s">
        <v>47</v>
      </c>
    </row>
    <row r="108" spans="1:16" ht="25.5">
      <c r="A108" s="25" t="s">
        <v>45</v>
      </c>
      <c s="29" t="s">
        <v>208</v>
      </c>
      <c s="29" t="s">
        <v>339</v>
      </c>
      <c s="25" t="s">
        <v>47</v>
      </c>
      <c s="30" t="s">
        <v>340</v>
      </c>
      <c s="31" t="s">
        <v>80</v>
      </c>
      <c s="32">
        <v>1</v>
      </c>
      <c s="33">
        <v>0</v>
      </c>
      <c s="33">
        <f>ROUND(ROUND(H108,2)*ROUND(G108,3),2)</f>
      </c>
      <c r="O108">
        <f>(I108*21)/100</f>
      </c>
      <c t="s">
        <v>23</v>
      </c>
    </row>
    <row r="109" spans="1:5" ht="12.75">
      <c r="A109" s="34" t="s">
        <v>50</v>
      </c>
      <c r="E109" s="35" t="s">
        <v>47</v>
      </c>
    </row>
    <row r="110" spans="1:5" ht="12.75">
      <c r="A110" s="36" t="s">
        <v>51</v>
      </c>
      <c r="E110" s="37" t="s">
        <v>47</v>
      </c>
    </row>
    <row r="111" spans="1:18" ht="12.75" customHeight="1">
      <c r="A111" s="6" t="s">
        <v>43</v>
      </c>
      <c s="6"/>
      <c s="41" t="s">
        <v>113</v>
      </c>
      <c s="6"/>
      <c s="27" t="s">
        <v>341</v>
      </c>
      <c s="6"/>
      <c s="6"/>
      <c s="6"/>
      <c s="42">
        <f>0+Q111</f>
      </c>
      <c r="O111">
        <f>0+R111</f>
      </c>
      <c r="Q111">
        <f>0+I112+I115+I118+I121</f>
      </c>
      <c>
        <f>0+O112+O115+O118+O121</f>
      </c>
    </row>
    <row r="112" spans="1:16" ht="12.75">
      <c r="A112" s="25" t="s">
        <v>45</v>
      </c>
      <c s="29" t="s">
        <v>212</v>
      </c>
      <c s="29" t="s">
        <v>342</v>
      </c>
      <c s="25" t="s">
        <v>47</v>
      </c>
      <c s="30" t="s">
        <v>343</v>
      </c>
      <c s="31" t="s">
        <v>120</v>
      </c>
      <c s="32">
        <v>84</v>
      </c>
      <c s="33">
        <v>0</v>
      </c>
      <c s="33">
        <f>ROUND(ROUND(H112,2)*ROUND(G112,3),2)</f>
      </c>
      <c r="O112">
        <f>(I112*21)/100</f>
      </c>
      <c t="s">
        <v>23</v>
      </c>
    </row>
    <row r="113" spans="1:5" ht="12.75">
      <c r="A113" s="34" t="s">
        <v>50</v>
      </c>
      <c r="E113" s="35" t="s">
        <v>344</v>
      </c>
    </row>
    <row r="114" spans="1:5" ht="12.75">
      <c r="A114" s="38" t="s">
        <v>51</v>
      </c>
      <c r="E114" s="37" t="s">
        <v>345</v>
      </c>
    </row>
    <row r="115" spans="1:16" ht="12.75">
      <c r="A115" s="25" t="s">
        <v>45</v>
      </c>
      <c s="29" t="s">
        <v>215</v>
      </c>
      <c s="29" t="s">
        <v>346</v>
      </c>
      <c s="25" t="s">
        <v>47</v>
      </c>
      <c s="30" t="s">
        <v>347</v>
      </c>
      <c s="31" t="s">
        <v>120</v>
      </c>
      <c s="32">
        <v>128.7</v>
      </c>
      <c s="33">
        <v>0</v>
      </c>
      <c s="33">
        <f>ROUND(ROUND(H115,2)*ROUND(G115,3),2)</f>
      </c>
      <c r="O115">
        <f>(I115*21)/100</f>
      </c>
      <c t="s">
        <v>23</v>
      </c>
    </row>
    <row r="116" spans="1:5" ht="25.5">
      <c r="A116" s="34" t="s">
        <v>50</v>
      </c>
      <c r="E116" s="35" t="s">
        <v>348</v>
      </c>
    </row>
    <row r="117" spans="1:5" ht="12.75">
      <c r="A117" s="38" t="s">
        <v>51</v>
      </c>
      <c r="E117" s="37" t="s">
        <v>349</v>
      </c>
    </row>
    <row r="118" spans="1:16" ht="12.75">
      <c r="A118" s="25" t="s">
        <v>45</v>
      </c>
      <c s="29" t="s">
        <v>219</v>
      </c>
      <c s="29" t="s">
        <v>350</v>
      </c>
      <c s="25" t="s">
        <v>47</v>
      </c>
      <c s="30" t="s">
        <v>351</v>
      </c>
      <c s="31" t="s">
        <v>120</v>
      </c>
      <c s="32">
        <v>11.2</v>
      </c>
      <c s="33">
        <v>0</v>
      </c>
      <c s="33">
        <f>ROUND(ROUND(H118,2)*ROUND(G118,3),2)</f>
      </c>
      <c r="O118">
        <f>(I118*21)/100</f>
      </c>
      <c t="s">
        <v>23</v>
      </c>
    </row>
    <row r="119" spans="1:5" ht="12.75">
      <c r="A119" s="34" t="s">
        <v>50</v>
      </c>
      <c r="E119" s="35" t="s">
        <v>352</v>
      </c>
    </row>
    <row r="120" spans="1:5" ht="12.75">
      <c r="A120" s="38" t="s">
        <v>51</v>
      </c>
      <c r="E120" s="37" t="s">
        <v>353</v>
      </c>
    </row>
    <row r="121" spans="1:16" ht="12.75">
      <c r="A121" s="25" t="s">
        <v>45</v>
      </c>
      <c s="29" t="s">
        <v>223</v>
      </c>
      <c s="29" t="s">
        <v>354</v>
      </c>
      <c s="25" t="s">
        <v>47</v>
      </c>
      <c s="30" t="s">
        <v>355</v>
      </c>
      <c s="31" t="s">
        <v>95</v>
      </c>
      <c s="32">
        <v>7.02</v>
      </c>
      <c s="33">
        <v>0</v>
      </c>
      <c s="33">
        <f>ROUND(ROUND(H121,2)*ROUND(G121,3),2)</f>
      </c>
      <c r="O121">
        <f>(I121*21)/100</f>
      </c>
      <c t="s">
        <v>23</v>
      </c>
    </row>
    <row r="122" spans="1:5" ht="12.75">
      <c r="A122" s="34" t="s">
        <v>50</v>
      </c>
      <c r="E122" s="35" t="s">
        <v>47</v>
      </c>
    </row>
    <row r="123" spans="1:5" ht="12.75">
      <c r="A123" s="36" t="s">
        <v>51</v>
      </c>
      <c r="E123" s="37" t="s">
        <v>356</v>
      </c>
    </row>
    <row r="124" spans="1:18" ht="12.75" customHeight="1">
      <c r="A124" s="6" t="s">
        <v>43</v>
      </c>
      <c s="6"/>
      <c s="41" t="s">
        <v>40</v>
      </c>
      <c s="6"/>
      <c s="27" t="s">
        <v>187</v>
      </c>
      <c s="6"/>
      <c s="6"/>
      <c s="6"/>
      <c s="42">
        <f>0+Q124</f>
      </c>
      <c r="O124">
        <f>0+R124</f>
      </c>
      <c r="Q124">
        <f>0+I125</f>
      </c>
      <c>
        <f>0+O125</f>
      </c>
    </row>
    <row r="125" spans="1:16" ht="12.75">
      <c r="A125" s="25" t="s">
        <v>45</v>
      </c>
      <c s="29" t="s">
        <v>227</v>
      </c>
      <c s="29" t="s">
        <v>357</v>
      </c>
      <c s="25" t="s">
        <v>47</v>
      </c>
      <c s="30" t="s">
        <v>358</v>
      </c>
      <c s="31" t="s">
        <v>95</v>
      </c>
      <c s="32">
        <v>2</v>
      </c>
      <c s="33">
        <v>0</v>
      </c>
      <c s="33">
        <f>ROUND(ROUND(H125,2)*ROUND(G125,3),2)</f>
      </c>
      <c r="O125">
        <f>(I125*21)/100</f>
      </c>
      <c t="s">
        <v>23</v>
      </c>
    </row>
    <row r="126" spans="1:5" ht="12.75">
      <c r="A126" s="34" t="s">
        <v>50</v>
      </c>
      <c r="E126" s="35" t="s">
        <v>359</v>
      </c>
    </row>
    <row r="127" spans="1:5" ht="12.75">
      <c r="A127" s="36" t="s">
        <v>51</v>
      </c>
      <c r="E127" s="37" t="s">
        <v>47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